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Y:\DROIT MINIER\RAPPORTS - AUDITS\PUBLICATION SUR LE SITE WEB\WEBSITE PUBLICATION\RAPPORT TRIMESTRIEL\"/>
    </mc:Choice>
  </mc:AlternateContent>
  <xr:revisionPtr revIDLastSave="0" documentId="8_{7968E320-8E18-494D-96D9-E601F9B8A5C8}" xr6:coauthVersionLast="47" xr6:coauthVersionMax="47" xr10:uidLastSave="{00000000-0000-0000-0000-000000000000}"/>
  <bookViews>
    <workbookView xWindow="28680" yWindow="-120" windowWidth="29040" windowHeight="15720" xr2:uid="{91EDB7B3-0ACE-46C2-90EB-7A2429862384}"/>
  </bookViews>
  <sheets>
    <sheet name="Summary2021-2025" sheetId="5" r:id="rId1"/>
    <sheet name="Monthly mvt2025" sheetId="8" r:id="rId2"/>
    <sheet name="Data" sheetId="7" state="hidden" r:id="rId3"/>
  </sheets>
  <externalReferences>
    <externalReference r:id="rId4"/>
  </externalReferences>
  <definedNames>
    <definedName name="_xlnm._FilterDatabase" localSheetId="2" hidden="1">Data!$A$1:$M$44</definedName>
    <definedName name="_xlnm._FilterDatabase" localSheetId="1" hidden="1">'Monthly mvt2025'!$AC$4:$AC$46</definedName>
    <definedName name="_xlnm._FilterDatabase" localSheetId="0" hidden="1">'Summary2021-2025'!$A$4:$J$4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8" l="1"/>
  <c r="G47" i="8"/>
  <c r="H47" i="8"/>
  <c r="I47" i="8"/>
  <c r="J47" i="8"/>
  <c r="K47" i="8"/>
  <c r="L47" i="8"/>
  <c r="M47" i="8"/>
  <c r="N47" i="8"/>
  <c r="O47" i="8"/>
  <c r="P47" i="8"/>
  <c r="E47" i="8"/>
  <c r="Q24" i="8"/>
  <c r="F38" i="5" l="1"/>
  <c r="G38" i="5"/>
  <c r="H38" i="5"/>
  <c r="E38" i="5"/>
  <c r="I16" i="5" l="1"/>
  <c r="J16" i="5" s="1"/>
  <c r="C3" i="5"/>
  <c r="P42" i="8" l="1"/>
  <c r="O42" i="8"/>
  <c r="M42" i="8"/>
  <c r="L42" i="8"/>
  <c r="K42" i="8"/>
  <c r="J42" i="8"/>
  <c r="I42" i="8"/>
  <c r="H42" i="8"/>
  <c r="G42" i="8"/>
  <c r="F42" i="8"/>
  <c r="E42" i="8"/>
  <c r="Q40" i="8"/>
  <c r="Q38" i="8"/>
  <c r="Q37" i="8"/>
  <c r="Q36" i="8"/>
  <c r="Q35" i="8"/>
  <c r="Q25" i="8"/>
  <c r="Q16" i="8"/>
  <c r="Q15" i="8"/>
  <c r="Q14" i="8"/>
  <c r="Q13" i="8"/>
  <c r="Q11" i="8"/>
  <c r="Q10" i="8"/>
  <c r="I17" i="5" l="1"/>
  <c r="J17" i="5" s="1"/>
  <c r="Q41" i="8" l="1"/>
  <c r="H29" i="7" l="1"/>
  <c r="G29" i="7" l="1"/>
  <c r="L3" i="7"/>
  <c r="L4" i="7"/>
  <c r="L5" i="7"/>
  <c r="L6" i="7"/>
  <c r="L7" i="7"/>
  <c r="L8" i="7"/>
  <c r="L9" i="7"/>
  <c r="L10" i="7"/>
  <c r="L11" i="7"/>
  <c r="L12" i="7"/>
  <c r="L13" i="7"/>
  <c r="L14" i="7"/>
  <c r="L15" i="7"/>
  <c r="L16" i="7"/>
  <c r="L17" i="7"/>
  <c r="L18" i="7"/>
  <c r="L19" i="7"/>
  <c r="L20" i="7"/>
  <c r="L21" i="7"/>
  <c r="L22" i="7"/>
  <c r="L23" i="7"/>
  <c r="L24" i="7"/>
  <c r="L25" i="7"/>
  <c r="L26" i="7"/>
  <c r="L27" i="7"/>
  <c r="L28" i="7"/>
  <c r="L2" i="7"/>
  <c r="J21" i="7"/>
  <c r="K29" i="7" l="1"/>
  <c r="K3" i="7"/>
  <c r="K6" i="7"/>
  <c r="K7" i="7"/>
  <c r="K9" i="7"/>
  <c r="K10" i="7"/>
  <c r="K11" i="7"/>
  <c r="K12" i="7"/>
  <c r="K13" i="7"/>
  <c r="K14" i="7"/>
  <c r="K15" i="7"/>
  <c r="K16" i="7"/>
  <c r="K17" i="7"/>
  <c r="K18" i="7"/>
  <c r="K19" i="7"/>
  <c r="K21" i="7"/>
  <c r="K22" i="7"/>
  <c r="K23" i="7"/>
  <c r="K24" i="7"/>
  <c r="K25" i="7"/>
  <c r="K26" i="7"/>
  <c r="K27" i="7"/>
  <c r="K28" i="7"/>
  <c r="K2" i="7"/>
  <c r="J29" i="7" l="1"/>
  <c r="I29" i="7"/>
  <c r="L29" i="7" l="1"/>
  <c r="Q34" i="8" l="1"/>
  <c r="I23" i="5" l="1"/>
  <c r="J23" i="5" s="1"/>
  <c r="Q32" i="8" l="1"/>
  <c r="Q29" i="8"/>
  <c r="Q26" i="8"/>
  <c r="Q33" i="8"/>
  <c r="Q30" i="8"/>
  <c r="Q28" i="8"/>
  <c r="Q31" i="8"/>
  <c r="Q19" i="8"/>
  <c r="Q9" i="8"/>
  <c r="Q39" i="8"/>
  <c r="Q12" i="8"/>
  <c r="Q27" i="8"/>
  <c r="Q20" i="8"/>
  <c r="Q21" i="8"/>
  <c r="Q17" i="8"/>
  <c r="Q18" i="8"/>
  <c r="Q22" i="8"/>
  <c r="Q23" i="8"/>
  <c r="Q8" i="8" l="1"/>
  <c r="N42" i="8"/>
  <c r="I12" i="5"/>
  <c r="J12" i="5" s="1"/>
  <c r="I15" i="5"/>
  <c r="J15" i="5" s="1"/>
  <c r="I9" i="5"/>
  <c r="I10" i="5"/>
  <c r="I34" i="5"/>
  <c r="I24" i="5"/>
  <c r="I13" i="5"/>
  <c r="I14" i="5"/>
  <c r="I7" i="5"/>
  <c r="I33" i="5"/>
  <c r="I20" i="5"/>
  <c r="I25" i="5"/>
  <c r="I26" i="5"/>
  <c r="I28" i="5"/>
  <c r="I19" i="5"/>
  <c r="I36" i="5"/>
  <c r="I18" i="5"/>
  <c r="J18" i="5" s="1"/>
  <c r="I35" i="5"/>
  <c r="I31" i="5"/>
  <c r="I30" i="5"/>
  <c r="I32" i="5"/>
  <c r="I22" i="5"/>
  <c r="J22" i="5" s="1"/>
  <c r="I8" i="5"/>
  <c r="I27" i="5"/>
  <c r="I21" i="5"/>
  <c r="I11" i="5"/>
  <c r="I29" i="5"/>
  <c r="Q42" i="8" l="1"/>
  <c r="I5" i="5"/>
  <c r="J24" i="5"/>
  <c r="J35" i="5"/>
  <c r="J34" i="5"/>
  <c r="J25" i="5"/>
  <c r="J14" i="5"/>
  <c r="J7" i="5"/>
  <c r="J13" i="5"/>
  <c r="J11" i="5"/>
  <c r="J10" i="5"/>
  <c r="J8" i="5"/>
  <c r="J28" i="5"/>
  <c r="J20" i="5"/>
  <c r="J32" i="5"/>
  <c r="I6" i="5"/>
  <c r="J9" i="5"/>
  <c r="J21" i="5"/>
  <c r="J33" i="5"/>
  <c r="J19" i="5"/>
  <c r="J29" i="5"/>
  <c r="J30" i="5"/>
  <c r="J27" i="5"/>
  <c r="J31" i="5"/>
  <c r="J36" i="5"/>
  <c r="J26" i="5"/>
  <c r="J5" i="5" l="1"/>
  <c r="I38" i="5"/>
  <c r="J6" i="5"/>
  <c r="J38" i="5" l="1"/>
</calcChain>
</file>

<file path=xl/sharedStrings.xml><?xml version="1.0" encoding="utf-8"?>
<sst xmlns="http://schemas.openxmlformats.org/spreadsheetml/2006/main" count="384" uniqueCount="93">
  <si>
    <t>Annual surface area fees</t>
  </si>
  <si>
    <t>Blasting authaurization</t>
  </si>
  <si>
    <t xml:space="preserve">Corporate Income Tax Prepayment </t>
  </si>
  <si>
    <t>Environmental Tax</t>
  </si>
  <si>
    <t>Import &amp; export registration</t>
  </si>
  <si>
    <t>Mine police security</t>
  </si>
  <si>
    <t xml:space="preserve">National Body for Employee Training </t>
  </si>
  <si>
    <t>ONEM fees</t>
  </si>
  <si>
    <t>Personal Income Tax</t>
  </si>
  <si>
    <t>Social Security Contribution</t>
  </si>
  <si>
    <t>Road worthiness test</t>
  </si>
  <si>
    <t>Tax on communication (VSAT,etc)</t>
  </si>
  <si>
    <t>VAT retained on public compagnies</t>
  </si>
  <si>
    <t>Withholding Tax on Rental</t>
  </si>
  <si>
    <t>Deforestation tax</t>
  </si>
  <si>
    <t>14% Withholding Tax (Foreign IBP)</t>
  </si>
  <si>
    <t>Corporate Income Tax</t>
  </si>
  <si>
    <t>Tax on mining surface</t>
  </si>
  <si>
    <t>Tax on vehicles</t>
  </si>
  <si>
    <t>Community developpement (0,3%)</t>
  </si>
  <si>
    <t>Other Minors</t>
  </si>
  <si>
    <t>Withholding Tax</t>
  </si>
  <si>
    <t>Corporate Tax</t>
  </si>
  <si>
    <t>Payroll Tax</t>
  </si>
  <si>
    <t>VAT</t>
  </si>
  <si>
    <t>Categoty</t>
  </si>
  <si>
    <t>French description</t>
  </si>
  <si>
    <t>Description</t>
  </si>
  <si>
    <t>N°</t>
  </si>
  <si>
    <t>Renouvellement numéro Import-Export</t>
  </si>
  <si>
    <t>Contribution à L'Institut National de Sécurité Sociale(INSS)</t>
  </si>
  <si>
    <t>Contrôle technique</t>
  </si>
  <si>
    <t>Taxe de deboisement</t>
  </si>
  <si>
    <t>Impôt sur les bénéfices et profits des non Résidents</t>
  </si>
  <si>
    <t>Cotisation INPP</t>
  </si>
  <si>
    <t>CotisationONEM</t>
  </si>
  <si>
    <t>Impôt sur les véhicules</t>
  </si>
  <si>
    <t>contribution aux projets de
développement communautaire</t>
  </si>
  <si>
    <t>Droits superficiaires Annuels (DSA)</t>
  </si>
  <si>
    <t>Autorisation de minange,de transport et stockage des explosifs</t>
  </si>
  <si>
    <t>Taxe environnementale (TRA,TAPO,TI)</t>
  </si>
  <si>
    <t>Taxe de gardiennage par la  Police des Mines et Hydrocarbures (PNMH)</t>
  </si>
  <si>
    <t>Impôt sur les remunérations professionnelles (IPR &amp; IERE)</t>
  </si>
  <si>
    <t>TVA retenue a la source sur les entreprises publiques</t>
  </si>
  <si>
    <t>Impôt sur les bénéfices et Profits (IBP)</t>
  </si>
  <si>
    <t>Impôt sur les concessions minières (ICM)</t>
  </si>
  <si>
    <t>TOTAL</t>
  </si>
  <si>
    <t>Acompte provisionnel (IBP)</t>
  </si>
  <si>
    <t>Impôt sur la retenue locative</t>
  </si>
  <si>
    <t>Withholding Tax on rental</t>
  </si>
  <si>
    <t>Poste,Télécommunication et Nouvelles Technologies de l'info (PTNTIC)</t>
  </si>
  <si>
    <t>Curr.</t>
  </si>
  <si>
    <t>USD</t>
  </si>
  <si>
    <t>Direction Generale Des Impots (DGI)</t>
  </si>
  <si>
    <t>Cadastre Minier (CAMI)</t>
  </si>
  <si>
    <t>Direction Générale Des Recettes Administratives, Judiciaires, Domaniales Et De Participations (DGRAD)</t>
  </si>
  <si>
    <t>Direction de Recettes du Lualaba (DRLU)</t>
  </si>
  <si>
    <t>Fonds Forestier National</t>
  </si>
  <si>
    <t>Communautés locales</t>
  </si>
  <si>
    <t>Institut National de Préparation Professionnelle (INPP)</t>
  </si>
  <si>
    <t>Office National de l'emploi (ONEM)</t>
  </si>
  <si>
    <t>Caisse Nationale de Sécurité sociale (CNSS)</t>
  </si>
  <si>
    <t>State department</t>
  </si>
  <si>
    <t>Mining royalties-DGRAD</t>
  </si>
  <si>
    <t>Redevance minière -DGRAD</t>
  </si>
  <si>
    <t>Mining royalties-DRLU</t>
  </si>
  <si>
    <t>Redevance minière -DRLU</t>
  </si>
  <si>
    <t>Mining royalties-FOMIN</t>
  </si>
  <si>
    <t>Redevance minière -FOMIN</t>
  </si>
  <si>
    <t>Mining royalties-ETD</t>
  </si>
  <si>
    <t>Redevance minière -ETD</t>
  </si>
  <si>
    <t>Mining royalties-FONAREV</t>
  </si>
  <si>
    <t>Redevance minière -FONAREV</t>
  </si>
  <si>
    <t>Fonds Minier pour les générations futures (FOMIN)</t>
  </si>
  <si>
    <t>Entité Territoriale Décentralisée (ETD)</t>
  </si>
  <si>
    <t>Fonds National des Réparations des Victimes</t>
  </si>
  <si>
    <t>Mining royalty</t>
  </si>
  <si>
    <t>Description (Taxe)</t>
  </si>
  <si>
    <t>Bénéficiaire</t>
  </si>
  <si>
    <t>Dévise</t>
  </si>
  <si>
    <t>Impôt sur les concessions minières et d’hydrocarbure (ICM)</t>
  </si>
  <si>
    <t>Cotisation ONEM</t>
  </si>
  <si>
    <t>Redevance sur les Concessions Ordinnaires (RCO)</t>
  </si>
  <si>
    <t>Visa d'etablissement de travail</t>
  </si>
  <si>
    <t>Carte de résident</t>
  </si>
  <si>
    <t>Dividendes</t>
  </si>
  <si>
    <t>Impôt mobilier</t>
  </si>
  <si>
    <t>Updated period :</t>
  </si>
  <si>
    <t>Rapport trimestriel faisant état des paiements opérés en faveur des services publics en charge de la collecte des impôts, droits de douane et accises ainsi que des taxes, droits et redevances au niverau national et provincial, des entités territoriales décentralisées ainsi que pour le développement communautaire (article 25 quinquies du règlement minier révisé);</t>
  </si>
  <si>
    <t>FONAREV</t>
  </si>
  <si>
    <t>Contribution à la Caisse Nationale de Sécurité Sociale(CNSS)</t>
  </si>
  <si>
    <t>Impôt exceptionnel sur les remunérations des expatriés (IERE)</t>
  </si>
  <si>
    <t>Impôt sur les remunérations professionnelles (IPR)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</si>
</sst>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8" x14ac:knownFonts="1">
    <font>
      <sz val="11"/>
      <color theme="1"/>
      <name val="Aptos Narrow"/>
      <family val="2"/>
      <scheme val="minor"/>
    </font>
    <font>
      <sz val="11"/>
      <color theme="1"/>
      <name val="Aptos Narrow"/>
      <family val="2"/>
      <scheme val="minor"/>
    </font>
    <font>
      <b/>
      <sz val="11"/>
      <color theme="1"/>
      <name val="Candara"/>
      <family val="2"/>
    </font>
    <font>
      <sz val="11"/>
      <color theme="1"/>
      <name val="Candara"/>
      <family val="2"/>
    </font>
    <font>
      <sz val="8"/>
      <name val="Aptos Narrow"/>
      <family val="2"/>
      <scheme val="minor"/>
    </font>
    <font>
      <i/>
      <sz val="11"/>
      <color theme="1"/>
      <name val="Candara"/>
      <family val="2"/>
    </font>
    <font>
      <b/>
      <i/>
      <sz val="11"/>
      <color theme="1"/>
      <name val="Candara"/>
      <family val="2"/>
    </font>
    <font>
      <b/>
      <sz val="12"/>
      <color theme="1"/>
      <name val="Candara"/>
      <family val="2"/>
    </font>
  </fonts>
  <fills count="5">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37">
    <xf numFmtId="0" fontId="0" fillId="0" borderId="0" xfId="0"/>
    <xf numFmtId="0" fontId="2" fillId="2" borderId="1" xfId="0" applyFont="1" applyFill="1" applyBorder="1"/>
    <xf numFmtId="0" fontId="2" fillId="2" borderId="0" xfId="0" applyFont="1" applyFill="1"/>
    <xf numFmtId="0" fontId="3" fillId="2" borderId="1" xfId="0" applyFont="1" applyFill="1" applyBorder="1"/>
    <xf numFmtId="0" fontId="3" fillId="2" borderId="0" xfId="0" applyFont="1" applyFill="1"/>
    <xf numFmtId="0" fontId="3" fillId="2" borderId="1" xfId="0" applyFont="1" applyFill="1" applyBorder="1" applyAlignment="1">
      <alignment wrapText="1"/>
    </xf>
    <xf numFmtId="0" fontId="2" fillId="3" borderId="1" xfId="0" applyFont="1" applyFill="1" applyBorder="1"/>
    <xf numFmtId="165" fontId="3" fillId="2" borderId="1" xfId="1" applyNumberFormat="1" applyFont="1" applyFill="1" applyBorder="1"/>
    <xf numFmtId="165" fontId="2" fillId="2" borderId="1" xfId="1" applyNumberFormat="1" applyFont="1" applyFill="1" applyBorder="1"/>
    <xf numFmtId="4" fontId="3" fillId="2" borderId="0" xfId="0" applyNumberFormat="1" applyFont="1" applyFill="1"/>
    <xf numFmtId="164" fontId="3" fillId="2" borderId="0" xfId="0" applyNumberFormat="1" applyFont="1" applyFill="1"/>
    <xf numFmtId="164" fontId="2" fillId="2" borderId="0" xfId="1" applyFont="1" applyFill="1"/>
    <xf numFmtId="164" fontId="3" fillId="2" borderId="0" xfId="1" applyFont="1" applyFill="1"/>
    <xf numFmtId="165" fontId="3" fillId="2" borderId="0" xfId="1" applyNumberFormat="1" applyFont="1" applyFill="1"/>
    <xf numFmtId="165" fontId="2" fillId="2" borderId="0" xfId="1" applyNumberFormat="1" applyFont="1" applyFill="1"/>
    <xf numFmtId="165" fontId="3" fillId="2" borderId="0" xfId="0" applyNumberFormat="1" applyFont="1" applyFill="1"/>
    <xf numFmtId="17" fontId="2" fillId="3" borderId="1" xfId="0" applyNumberFormat="1" applyFont="1" applyFill="1" applyBorder="1"/>
    <xf numFmtId="0" fontId="2" fillId="2" borderId="0" xfId="0" applyFont="1" applyFill="1" applyAlignment="1">
      <alignment horizontal="center"/>
    </xf>
    <xf numFmtId="0" fontId="2" fillId="2" borderId="0" xfId="0" applyFont="1" applyFill="1" applyAlignment="1">
      <alignment horizontal="left" vertical="top" wrapText="1"/>
    </xf>
    <xf numFmtId="0" fontId="5" fillId="2" borderId="0" xfId="0" applyFont="1" applyFill="1"/>
    <xf numFmtId="0" fontId="6" fillId="2" borderId="0" xfId="0" applyFont="1" applyFill="1" applyAlignment="1">
      <alignment horizontal="right"/>
    </xf>
    <xf numFmtId="17" fontId="5" fillId="2" borderId="0" xfId="0" applyNumberFormat="1" applyFont="1" applyFill="1" applyAlignment="1">
      <alignment horizontal="left"/>
    </xf>
    <xf numFmtId="17" fontId="6" fillId="2" borderId="0" xfId="0" applyNumberFormat="1" applyFont="1" applyFill="1"/>
    <xf numFmtId="0" fontId="3" fillId="4" borderId="1" xfId="0" applyFont="1" applyFill="1" applyBorder="1"/>
    <xf numFmtId="165" fontId="3" fillId="4" borderId="1" xfId="1" applyNumberFormat="1" applyFont="1" applyFill="1" applyBorder="1"/>
    <xf numFmtId="165" fontId="2" fillId="4" borderId="1" xfId="1" applyNumberFormat="1" applyFont="1" applyFill="1" applyBorder="1"/>
    <xf numFmtId="0" fontId="3" fillId="4" borderId="0" xfId="0" applyFont="1" applyFill="1"/>
    <xf numFmtId="0" fontId="2" fillId="4" borderId="0" xfId="0" applyFont="1" applyFill="1"/>
    <xf numFmtId="165" fontId="2" fillId="4" borderId="0" xfId="1" applyNumberFormat="1" applyFont="1" applyFill="1"/>
    <xf numFmtId="165" fontId="3" fillId="4" borderId="0" xfId="1" applyNumberFormat="1" applyFont="1" applyFill="1"/>
    <xf numFmtId="0" fontId="2" fillId="2" borderId="0" xfId="0" applyFont="1" applyFill="1" applyAlignment="1">
      <alignment horizontal="left" wrapText="1"/>
    </xf>
    <xf numFmtId="0" fontId="2" fillId="2" borderId="2" xfId="0" applyFont="1" applyFill="1" applyBorder="1" applyAlignment="1">
      <alignment horizontal="left" wrapText="1"/>
    </xf>
    <xf numFmtId="0" fontId="7" fillId="2" borderId="1" xfId="0" applyFont="1" applyFill="1" applyBorder="1"/>
    <xf numFmtId="165" fontId="7" fillId="2" borderId="1" xfId="1" applyNumberFormat="1" applyFont="1" applyFill="1" applyBorder="1"/>
    <xf numFmtId="0" fontId="2" fillId="2" borderId="0" xfId="0" applyFont="1" applyFill="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9</xdr:col>
      <xdr:colOff>596741</xdr:colOff>
      <xdr:row>1</xdr:row>
      <xdr:rowOff>114300</xdr:rowOff>
    </xdr:to>
    <xdr:pic>
      <xdr:nvPicPr>
        <xdr:cNvPr id="2" name="Picture 1">
          <a:extLst>
            <a:ext uri="{FF2B5EF4-FFF2-40B4-BE49-F238E27FC236}">
              <a16:creationId xmlns:a16="http://schemas.microsoft.com/office/drawing/2014/main" id="{F82F7154-AF59-A5CB-C924-283FA6E92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35640" y="0"/>
          <a:ext cx="43510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931545</xdr:colOff>
      <xdr:row>5</xdr:row>
      <xdr:rowOff>114300</xdr:rowOff>
    </xdr:to>
    <xdr:pic>
      <xdr:nvPicPr>
        <xdr:cNvPr id="2" name="Picture 1">
          <a:extLst>
            <a:ext uri="{FF2B5EF4-FFF2-40B4-BE49-F238E27FC236}">
              <a16:creationId xmlns:a16="http://schemas.microsoft.com/office/drawing/2014/main" id="{03F048CB-E0FF-7618-4469-ACF446FFC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86120" y="0"/>
          <a:ext cx="43510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kMuk\OneDrive%20-%20kamoacopper.com\Documents\KAMCO%20SA-2025\TAXE%202025\Report%202025\Taxes%20paid-KAMCO%20SA-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List"/>
      <sheetName val="Tax list"/>
      <sheetName val="1013-Tax Calendar_Year 2021"/>
      <sheetName val="Split state dept"/>
      <sheetName val="Summary"/>
      <sheetName val="Data"/>
      <sheetName val="Payroll Tax"/>
      <sheetName val="Corporate Tax"/>
      <sheetName val="penalty"/>
      <sheetName val="Withholding"/>
      <sheetName val="Minor"/>
      <sheetName val="VAT"/>
      <sheetName val="GL bank"/>
      <sheetName val="Tax prepayments"/>
    </sheetNames>
    <sheetDataSet>
      <sheetData sheetId="0" refreshError="1"/>
      <sheetData sheetId="1" refreshError="1"/>
      <sheetData sheetId="2" refreshError="1"/>
      <sheetData sheetId="3" refreshError="1"/>
      <sheetData sheetId="4">
        <row r="5">
          <cell r="W5">
            <v>11</v>
          </cell>
        </row>
        <row r="6">
          <cell r="V6" t="str">
            <v>French description</v>
          </cell>
        </row>
        <row r="7">
          <cell r="V7" t="str">
            <v>14% Withholding Tax (Foreign IBP)</v>
          </cell>
          <cell r="W7">
            <v>990790.88</v>
          </cell>
        </row>
        <row r="8">
          <cell r="V8" t="str">
            <v xml:space="preserve">Corporate Income Tax Prepayment </v>
          </cell>
          <cell r="W8">
            <v>25000000</v>
          </cell>
        </row>
        <row r="9">
          <cell r="V9" t="str">
            <v>Corporate Income Tax</v>
          </cell>
          <cell r="W9">
            <v>0</v>
          </cell>
        </row>
        <row r="10">
          <cell r="V10" t="str">
            <v>DGI Penalty</v>
          </cell>
          <cell r="W10">
            <v>2899.2</v>
          </cell>
        </row>
        <row r="11">
          <cell r="V11" t="str">
            <v>DGRAD Penalty</v>
          </cell>
          <cell r="W11">
            <v>443215.54</v>
          </cell>
        </row>
        <row r="12">
          <cell r="V12" t="str">
            <v>DGDA Penalty</v>
          </cell>
          <cell r="W12">
            <v>0</v>
          </cell>
        </row>
        <row r="13">
          <cell r="V13" t="str">
            <v xml:space="preserve">National Body for Employee Training </v>
          </cell>
          <cell r="W13">
            <v>813642.55999999994</v>
          </cell>
        </row>
        <row r="14">
          <cell r="V14" t="str">
            <v>ONEM fees</v>
          </cell>
          <cell r="W14">
            <v>162728.51999999999</v>
          </cell>
        </row>
        <row r="15">
          <cell r="V15" t="str">
            <v>Social Security Contribution</v>
          </cell>
          <cell r="W15">
            <v>14645565.84</v>
          </cell>
        </row>
        <row r="16">
          <cell r="V16" t="str">
            <v>Personal Income Tax</v>
          </cell>
          <cell r="W16">
            <v>28820171.789999999</v>
          </cell>
        </row>
        <row r="17">
          <cell r="V17" t="str">
            <v>VAT retained on public compagnies</v>
          </cell>
          <cell r="W17">
            <v>1397546.4500000002</v>
          </cell>
        </row>
        <row r="18">
          <cell r="V18" t="str">
            <v>Withholding Tax on Rental</v>
          </cell>
          <cell r="W18">
            <v>0</v>
          </cell>
        </row>
        <row r="19">
          <cell r="V19" t="str">
            <v>Environmental Tax</v>
          </cell>
          <cell r="W19">
            <v>0</v>
          </cell>
        </row>
        <row r="20">
          <cell r="V20" t="str">
            <v>Import &amp; export registration</v>
          </cell>
          <cell r="W20">
            <v>0</v>
          </cell>
        </row>
        <row r="21">
          <cell r="V21" t="str">
            <v>Mine police security</v>
          </cell>
          <cell r="W21">
            <v>46027.13</v>
          </cell>
        </row>
        <row r="22">
          <cell r="V22" t="str">
            <v>Road worthiness test</v>
          </cell>
          <cell r="W22">
            <v>0</v>
          </cell>
        </row>
        <row r="23">
          <cell r="V23" t="str">
            <v>Mining royalties-DGRAD</v>
          </cell>
          <cell r="W23">
            <v>13822651.100000001</v>
          </cell>
        </row>
        <row r="24">
          <cell r="V24" t="str">
            <v>Mining royalties-DRLU</v>
          </cell>
          <cell r="W24">
            <v>6492043.5199999996</v>
          </cell>
        </row>
        <row r="25">
          <cell r="V25" t="str">
            <v>Mining royalties-FOMIN</v>
          </cell>
          <cell r="W25">
            <v>2146223.4900000002</v>
          </cell>
        </row>
        <row r="26">
          <cell r="V26" t="str">
            <v>Mining royalties-ETD</v>
          </cell>
          <cell r="W26">
            <v>5051264.07</v>
          </cell>
        </row>
        <row r="27">
          <cell r="V27" t="str">
            <v>Mining royalties-FONAREV</v>
          </cell>
          <cell r="W27">
            <v>2956462.39</v>
          </cell>
        </row>
        <row r="28">
          <cell r="V28" t="str">
            <v>Tax on communication (VSAT,etc)</v>
          </cell>
          <cell r="W28">
            <v>0</v>
          </cell>
        </row>
        <row r="29">
          <cell r="V29" t="str">
            <v>Annual surface area fees</v>
          </cell>
          <cell r="W29">
            <v>1204880.04</v>
          </cell>
        </row>
        <row r="30">
          <cell r="V30" t="str">
            <v>Blasting authaurization</v>
          </cell>
          <cell r="W30">
            <v>82840.3</v>
          </cell>
        </row>
        <row r="31">
          <cell r="V31" t="str">
            <v>Tax on mining surface</v>
          </cell>
          <cell r="W31">
            <v>137557.84</v>
          </cell>
        </row>
        <row r="32">
          <cell r="V32" t="str">
            <v>Tax on vehicles</v>
          </cell>
          <cell r="W32">
            <v>0</v>
          </cell>
        </row>
        <row r="33">
          <cell r="V33" t="str">
            <v>Deforestation tax</v>
          </cell>
          <cell r="W33">
            <v>621018</v>
          </cell>
        </row>
        <row r="34">
          <cell r="V34" t="str">
            <v>Resident Card</v>
          </cell>
          <cell r="W34">
            <v>0</v>
          </cell>
        </row>
        <row r="35">
          <cell r="V35" t="str">
            <v>Community developpement (0,3%)</v>
          </cell>
          <cell r="W35">
            <v>0</v>
          </cell>
        </row>
        <row r="36">
          <cell r="V36" t="str">
            <v>ARSP fees</v>
          </cell>
          <cell r="W36">
            <v>6000000</v>
          </cell>
        </row>
        <row r="37">
          <cell r="V37" t="str">
            <v>Parking tax</v>
          </cell>
          <cell r="W37">
            <v>0</v>
          </cell>
        </row>
        <row r="38">
          <cell r="V38" t="str">
            <v>Dividend (DRC's government)</v>
          </cell>
          <cell r="W38">
            <v>0</v>
          </cell>
        </row>
        <row r="39">
          <cell r="V39" t="str">
            <v>Tax on movables</v>
          </cell>
          <cell r="W39">
            <v>0</v>
          </cell>
        </row>
        <row r="40">
          <cell r="V40" t="str">
            <v>Land Tax</v>
          </cell>
          <cell r="W40">
            <v>0</v>
          </cell>
        </row>
        <row r="41">
          <cell r="V41" t="str">
            <v>Work permit</v>
          </cell>
          <cell r="W41">
            <v>0</v>
          </cell>
        </row>
        <row r="42">
          <cell r="V42" t="str">
            <v>Working visa</v>
          </cell>
          <cell r="W42">
            <v>66616</v>
          </cell>
        </row>
        <row r="43">
          <cell r="W43">
            <v>0</v>
          </cell>
        </row>
        <row r="44">
          <cell r="W44">
            <v>91883684.030000016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C0EB-3BC3-46AD-BE2C-9F8E235C8394}">
  <sheetPr>
    <tabColor rgb="FF002060"/>
    <pageSetUpPr fitToPage="1"/>
  </sheetPr>
  <dimension ref="A1:J42"/>
  <sheetViews>
    <sheetView tabSelected="1" zoomScale="80" zoomScaleNormal="80" workbookViewId="0">
      <pane ySplit="4" topLeftCell="A17" activePane="bottomLeft" state="frozen"/>
      <selection activeCell="J45" sqref="J44:J45"/>
      <selection pane="bottomLeft" activeCell="K16" sqref="K16:BWF17"/>
    </sheetView>
  </sheetViews>
  <sheetFormatPr defaultColWidth="9.109375" defaultRowHeight="14.4" x14ac:dyDescent="0.3"/>
  <cols>
    <col min="1" max="1" width="3.5546875" style="4" bestFit="1" customWidth="1"/>
    <col min="2" max="2" width="57.21875" style="4" customWidth="1"/>
    <col min="3" max="3" width="45.21875" style="4" customWidth="1"/>
    <col min="4" max="4" width="7.109375" style="4" bestFit="1" customWidth="1"/>
    <col min="5" max="5" width="11.33203125" style="4" customWidth="1"/>
    <col min="6" max="6" width="13.6640625" style="4" customWidth="1"/>
    <col min="7" max="7" width="13.77734375" style="4" customWidth="1"/>
    <col min="8" max="8" width="12.88671875" style="4" customWidth="1"/>
    <col min="9" max="9" width="14.5546875" style="4" customWidth="1"/>
    <col min="10" max="10" width="14.21875" style="2" bestFit="1" customWidth="1"/>
    <col min="11" max="16384" width="9.109375" style="4"/>
  </cols>
  <sheetData>
    <row r="1" spans="1:10" ht="72" x14ac:dyDescent="0.3">
      <c r="B1" s="18" t="s">
        <v>88</v>
      </c>
      <c r="C1" s="17"/>
      <c r="D1" s="17"/>
      <c r="E1" s="17"/>
      <c r="F1" s="34"/>
      <c r="G1" s="34"/>
      <c r="H1" s="34"/>
      <c r="I1" s="34"/>
      <c r="J1" s="34"/>
    </row>
    <row r="2" spans="1:10" x14ac:dyDescent="0.3">
      <c r="J2" s="4"/>
    </row>
    <row r="3" spans="1:10" s="19" customFormat="1" x14ac:dyDescent="0.3">
      <c r="B3" s="20" t="s">
        <v>87</v>
      </c>
      <c r="C3" s="21">
        <f>'Monthly mvt2025'!P7</f>
        <v>45992</v>
      </c>
      <c r="J3" s="22"/>
    </row>
    <row r="4" spans="1:10" s="2" customFormat="1" x14ac:dyDescent="0.3">
      <c r="A4" s="6" t="s">
        <v>28</v>
      </c>
      <c r="B4" s="6" t="s">
        <v>77</v>
      </c>
      <c r="C4" s="6" t="s">
        <v>78</v>
      </c>
      <c r="D4" s="6" t="s">
        <v>79</v>
      </c>
      <c r="E4" s="6">
        <v>2021</v>
      </c>
      <c r="F4" s="6">
        <v>2022</v>
      </c>
      <c r="G4" s="6">
        <v>2023</v>
      </c>
      <c r="H4" s="6">
        <v>2024</v>
      </c>
      <c r="I4" s="6">
        <v>2025</v>
      </c>
      <c r="J4" s="6" t="s">
        <v>46</v>
      </c>
    </row>
    <row r="5" spans="1:10" s="2" customFormat="1" x14ac:dyDescent="0.3">
      <c r="A5" s="3">
        <v>1</v>
      </c>
      <c r="B5" s="3" t="s">
        <v>47</v>
      </c>
      <c r="C5" s="3" t="s">
        <v>53</v>
      </c>
      <c r="D5" s="3" t="s">
        <v>52</v>
      </c>
      <c r="E5" s="7">
        <v>1255.45</v>
      </c>
      <c r="F5" s="7">
        <v>6654407.3899999997</v>
      </c>
      <c r="G5" s="7">
        <v>19485427.829999998</v>
      </c>
      <c r="H5" s="7">
        <v>14936702.9</v>
      </c>
      <c r="I5" s="7">
        <f>VLOOKUP(B5,'Monthly mvt2025'!B:Q,16,FALSE)</f>
        <v>286167837.59000003</v>
      </c>
      <c r="J5" s="8">
        <f t="shared" ref="J5:J36" si="0">SUM(E5:I5)</f>
        <v>327245631.16000003</v>
      </c>
    </row>
    <row r="6" spans="1:10" s="2" customFormat="1" x14ac:dyDescent="0.3">
      <c r="A6" s="3">
        <v>2</v>
      </c>
      <c r="B6" s="3" t="s">
        <v>39</v>
      </c>
      <c r="C6" s="3" t="s">
        <v>55</v>
      </c>
      <c r="D6" s="3" t="s">
        <v>52</v>
      </c>
      <c r="E6" s="7">
        <v>55680.82</v>
      </c>
      <c r="F6" s="7">
        <v>361573.9</v>
      </c>
      <c r="G6" s="7">
        <v>142727.12</v>
      </c>
      <c r="H6" s="7">
        <v>0</v>
      </c>
      <c r="I6" s="7">
        <f>VLOOKUP(B6,'Monthly mvt2025'!B:Q,16,FALSE)</f>
        <v>196884.58000000002</v>
      </c>
      <c r="J6" s="8">
        <f t="shared" si="0"/>
        <v>756866.42000000016</v>
      </c>
    </row>
    <row r="7" spans="1:10" x14ac:dyDescent="0.3">
      <c r="A7" s="3">
        <v>3</v>
      </c>
      <c r="B7" s="3" t="s">
        <v>37</v>
      </c>
      <c r="C7" s="3" t="s">
        <v>58</v>
      </c>
      <c r="D7" s="3" t="s">
        <v>52</v>
      </c>
      <c r="E7" s="7">
        <v>0</v>
      </c>
      <c r="F7" s="7">
        <v>0</v>
      </c>
      <c r="G7" s="7">
        <v>6443015.5199999996</v>
      </c>
      <c r="H7" s="7">
        <v>8111876</v>
      </c>
      <c r="I7" s="7">
        <f>VLOOKUP(B7,'Monthly mvt2025'!B:Q,16,FALSE)</f>
        <v>9319833.2899999991</v>
      </c>
      <c r="J7" s="8">
        <f t="shared" si="0"/>
        <v>23874724.809999999</v>
      </c>
    </row>
    <row r="8" spans="1:10" x14ac:dyDescent="0.3">
      <c r="A8" s="3">
        <v>4</v>
      </c>
      <c r="B8" s="3" t="s">
        <v>31</v>
      </c>
      <c r="C8" s="3" t="s">
        <v>56</v>
      </c>
      <c r="D8" s="3" t="s">
        <v>52</v>
      </c>
      <c r="E8" s="7">
        <v>37425.94</v>
      </c>
      <c r="F8" s="7">
        <v>44145.3</v>
      </c>
      <c r="G8" s="7">
        <v>13264.9</v>
      </c>
      <c r="H8" s="7">
        <v>0</v>
      </c>
      <c r="I8" s="7">
        <f>VLOOKUP(B8,'Monthly mvt2025'!B:Q,16,FALSE)</f>
        <v>42487.49</v>
      </c>
      <c r="J8" s="8">
        <f t="shared" si="0"/>
        <v>137323.63</v>
      </c>
    </row>
    <row r="9" spans="1:10" x14ac:dyDescent="0.3">
      <c r="A9" s="3">
        <v>5</v>
      </c>
      <c r="B9" s="3" t="s">
        <v>34</v>
      </c>
      <c r="C9" s="3" t="s">
        <v>59</v>
      </c>
      <c r="D9" s="3" t="s">
        <v>52</v>
      </c>
      <c r="E9" s="7">
        <v>511707.64000000007</v>
      </c>
      <c r="F9" s="7">
        <v>958752.4800000001</v>
      </c>
      <c r="G9" s="7">
        <v>1020353.930506988</v>
      </c>
      <c r="H9" s="7">
        <v>739392.10385077819</v>
      </c>
      <c r="I9" s="7">
        <f>VLOOKUP(B9,'Monthly mvt2025'!B:Q,16,FALSE)</f>
        <v>2483825.6199999996</v>
      </c>
      <c r="J9" s="8">
        <f t="shared" si="0"/>
        <v>5714031.7743577659</v>
      </c>
    </row>
    <row r="10" spans="1:10" x14ac:dyDescent="0.3">
      <c r="A10" s="3">
        <v>6</v>
      </c>
      <c r="B10" s="3" t="s">
        <v>81</v>
      </c>
      <c r="C10" s="3" t="s">
        <v>60</v>
      </c>
      <c r="D10" s="3" t="s">
        <v>52</v>
      </c>
      <c r="E10" s="7">
        <v>102341.53</v>
      </c>
      <c r="F10" s="7">
        <v>191750.5</v>
      </c>
      <c r="G10" s="7">
        <v>204070.79810139758</v>
      </c>
      <c r="H10" s="7">
        <v>147878.42276941356</v>
      </c>
      <c r="I10" s="7">
        <f>VLOOKUP(B10,'Monthly mvt2025'!B:Q,16,FALSE)</f>
        <v>716170.34</v>
      </c>
      <c r="J10" s="8">
        <f t="shared" si="0"/>
        <v>1362211.5908708111</v>
      </c>
    </row>
    <row r="11" spans="1:10" x14ac:dyDescent="0.3">
      <c r="A11" s="3">
        <v>7</v>
      </c>
      <c r="B11" s="3" t="s">
        <v>90</v>
      </c>
      <c r="C11" s="3" t="s">
        <v>61</v>
      </c>
      <c r="D11" s="3" t="s">
        <v>52</v>
      </c>
      <c r="E11" s="7">
        <v>9135068.9699999988</v>
      </c>
      <c r="F11" s="7">
        <v>17257544.640000001</v>
      </c>
      <c r="G11" s="7">
        <v>18366370.979125783</v>
      </c>
      <c r="H11" s="7">
        <v>13309058.019336274</v>
      </c>
      <c r="I11" s="7">
        <f>VLOOKUP(B11,'Monthly mvt2025'!B:Q,16,FALSE)</f>
        <v>44708861.100000001</v>
      </c>
      <c r="J11" s="8">
        <f t="shared" si="0"/>
        <v>102776903.70846206</v>
      </c>
    </row>
    <row r="12" spans="1:10" x14ac:dyDescent="0.3">
      <c r="A12" s="3">
        <v>8</v>
      </c>
      <c r="B12" s="3" t="s">
        <v>85</v>
      </c>
      <c r="C12" s="3" t="s">
        <v>55</v>
      </c>
      <c r="D12" s="3" t="s">
        <v>52</v>
      </c>
      <c r="E12" s="7">
        <v>0</v>
      </c>
      <c r="F12" s="7">
        <v>0</v>
      </c>
      <c r="G12" s="7">
        <v>0</v>
      </c>
      <c r="H12" s="7">
        <v>17589008.879999999</v>
      </c>
      <c r="I12" s="7">
        <f>VLOOKUP(B12,'Monthly mvt2025'!B:Q,16,FALSE)</f>
        <v>31535726</v>
      </c>
      <c r="J12" s="8">
        <f t="shared" si="0"/>
        <v>49124734.879999995</v>
      </c>
    </row>
    <row r="13" spans="1:10" x14ac:dyDescent="0.3">
      <c r="A13" s="3">
        <v>9</v>
      </c>
      <c r="B13" s="3" t="s">
        <v>38</v>
      </c>
      <c r="C13" s="3" t="s">
        <v>54</v>
      </c>
      <c r="D13" s="3" t="s">
        <v>52</v>
      </c>
      <c r="E13" s="7">
        <v>182837.69999999998</v>
      </c>
      <c r="F13" s="7">
        <v>173197.44</v>
      </c>
      <c r="G13" s="7">
        <v>181293.375</v>
      </c>
      <c r="H13" s="7">
        <v>584892.36</v>
      </c>
      <c r="I13" s="7">
        <f>VLOOKUP(B13,'Monthly mvt2025'!B:Q,16,FALSE)</f>
        <v>602440.02</v>
      </c>
      <c r="J13" s="8">
        <f t="shared" si="0"/>
        <v>1724660.895</v>
      </c>
    </row>
    <row r="14" spans="1:10" x14ac:dyDescent="0.3">
      <c r="A14" s="3">
        <v>10</v>
      </c>
      <c r="B14" s="3" t="s">
        <v>38</v>
      </c>
      <c r="C14" s="3" t="s">
        <v>55</v>
      </c>
      <c r="D14" s="3" t="s">
        <v>52</v>
      </c>
      <c r="E14" s="7">
        <v>182837.69999999998</v>
      </c>
      <c r="F14" s="7">
        <v>173197.44</v>
      </c>
      <c r="G14" s="7">
        <v>181293.375</v>
      </c>
      <c r="H14" s="7">
        <v>584892.36</v>
      </c>
      <c r="I14" s="7">
        <f>VLOOKUP(B14,'Monthly mvt2025'!B:Q,16,FALSE)</f>
        <v>602440.02</v>
      </c>
      <c r="J14" s="8">
        <f t="shared" si="0"/>
        <v>1724660.895</v>
      </c>
    </row>
    <row r="15" spans="1:10" x14ac:dyDescent="0.3">
      <c r="A15" s="3">
        <v>11</v>
      </c>
      <c r="B15" s="3" t="s">
        <v>86</v>
      </c>
      <c r="C15" s="3" t="s">
        <v>53</v>
      </c>
      <c r="D15" s="3" t="s">
        <v>52</v>
      </c>
      <c r="E15" s="7">
        <v>0</v>
      </c>
      <c r="F15" s="7">
        <v>0</v>
      </c>
      <c r="G15" s="7">
        <v>0</v>
      </c>
      <c r="H15" s="7">
        <v>9771671.5999999996</v>
      </c>
      <c r="I15" s="7">
        <f>VLOOKUP(B15,'Monthly mvt2025'!B:Q,16,FALSE)</f>
        <v>7671793.29</v>
      </c>
      <c r="J15" s="8">
        <f t="shared" si="0"/>
        <v>17443464.890000001</v>
      </c>
    </row>
    <row r="16" spans="1:10" s="26" customFormat="1" x14ac:dyDescent="0.3">
      <c r="A16" s="23">
        <v>12</v>
      </c>
      <c r="B16" s="23" t="s">
        <v>92</v>
      </c>
      <c r="C16" s="23" t="s">
        <v>53</v>
      </c>
      <c r="D16" s="23" t="s">
        <v>52</v>
      </c>
      <c r="E16" s="24">
        <v>12548916.101411927</v>
      </c>
      <c r="F16" s="24">
        <v>22465097.296111591</v>
      </c>
      <c r="G16" s="24">
        <v>22642147.047651727</v>
      </c>
      <c r="H16" s="24">
        <v>43065284.310242943</v>
      </c>
      <c r="I16" s="24">
        <f>VLOOKUP(B16,'Monthly mvt2025'!B:Q,16,FALSE)</f>
        <v>65116238.064552665</v>
      </c>
      <c r="J16" s="25">
        <f>SUM(E16:I16)</f>
        <v>165837682.81997085</v>
      </c>
    </row>
    <row r="17" spans="1:10" s="26" customFormat="1" x14ac:dyDescent="0.3">
      <c r="A17" s="23">
        <v>13</v>
      </c>
      <c r="B17" s="23" t="s">
        <v>91</v>
      </c>
      <c r="C17" s="23" t="s">
        <v>53</v>
      </c>
      <c r="D17" s="23" t="s">
        <v>52</v>
      </c>
      <c r="E17" s="24">
        <v>3398546.9985880721</v>
      </c>
      <c r="F17" s="24">
        <v>9480484.2538884077</v>
      </c>
      <c r="G17" s="24">
        <v>6269615.3446141016</v>
      </c>
      <c r="H17" s="24">
        <v>8726678.962501578</v>
      </c>
      <c r="I17" s="24">
        <f>VLOOKUP(B17,'Monthly mvt2025'!B:Q,16,FALSE)</f>
        <v>14890043.785447344</v>
      </c>
      <c r="J17" s="25">
        <f t="shared" ref="J17" si="1">SUM(E17:I17)</f>
        <v>42765369.345039502</v>
      </c>
    </row>
    <row r="18" spans="1:10" x14ac:dyDescent="0.3">
      <c r="A18" s="3">
        <v>14</v>
      </c>
      <c r="B18" s="3" t="s">
        <v>48</v>
      </c>
      <c r="C18" s="3" t="s">
        <v>56</v>
      </c>
      <c r="D18" s="3" t="s">
        <v>52</v>
      </c>
      <c r="E18" s="7">
        <v>2700</v>
      </c>
      <c r="F18" s="7">
        <v>0</v>
      </c>
      <c r="G18" s="7">
        <v>0</v>
      </c>
      <c r="H18" s="7">
        <v>0</v>
      </c>
      <c r="I18" s="7">
        <f>VLOOKUP(B18,'Monthly mvt2025'!B:Q,16,FALSE)</f>
        <v>42500</v>
      </c>
      <c r="J18" s="8">
        <f t="shared" si="0"/>
        <v>45200</v>
      </c>
    </row>
    <row r="19" spans="1:10" x14ac:dyDescent="0.3">
      <c r="A19" s="3">
        <v>15</v>
      </c>
      <c r="B19" s="3" t="s">
        <v>44</v>
      </c>
      <c r="C19" s="4" t="s">
        <v>53</v>
      </c>
      <c r="D19" s="3" t="s">
        <v>52</v>
      </c>
      <c r="E19" s="7">
        <v>0</v>
      </c>
      <c r="F19" s="7">
        <v>8338656.0499999998</v>
      </c>
      <c r="G19" s="7">
        <v>28802809.73</v>
      </c>
      <c r="H19" s="7">
        <v>217667039</v>
      </c>
      <c r="I19" s="7">
        <f>VLOOKUP(B19,'Monthly mvt2025'!B:Q,16,FALSE)</f>
        <v>60146124.939999998</v>
      </c>
      <c r="J19" s="8">
        <f t="shared" si="0"/>
        <v>314954629.72000003</v>
      </c>
    </row>
    <row r="20" spans="1:10" x14ac:dyDescent="0.3">
      <c r="A20" s="3">
        <v>16</v>
      </c>
      <c r="B20" s="3" t="s">
        <v>33</v>
      </c>
      <c r="C20" s="3" t="s">
        <v>53</v>
      </c>
      <c r="D20" s="3" t="s">
        <v>52</v>
      </c>
      <c r="E20" s="7">
        <v>1135876.19</v>
      </c>
      <c r="F20" s="7">
        <v>2194451.6800000002</v>
      </c>
      <c r="G20" s="7">
        <v>5034858.53</v>
      </c>
      <c r="H20" s="7">
        <v>1430554.6502968459</v>
      </c>
      <c r="I20" s="7">
        <f>VLOOKUP(B20,'Monthly mvt2025'!B:Q,16,FALSE)</f>
        <v>2470773.6799999997</v>
      </c>
      <c r="J20" s="8">
        <f t="shared" si="0"/>
        <v>12266514.730296846</v>
      </c>
    </row>
    <row r="21" spans="1:10" x14ac:dyDescent="0.3">
      <c r="A21" s="3">
        <v>17</v>
      </c>
      <c r="B21" s="3" t="s">
        <v>80</v>
      </c>
      <c r="C21" s="3" t="s">
        <v>56</v>
      </c>
      <c r="D21" s="3" t="s">
        <v>52</v>
      </c>
      <c r="E21" s="7">
        <v>0</v>
      </c>
      <c r="F21" s="7">
        <v>39359.03</v>
      </c>
      <c r="G21" s="7">
        <v>0</v>
      </c>
      <c r="H21" s="7">
        <v>133582</v>
      </c>
      <c r="I21" s="7">
        <f>VLOOKUP(B21,'Monthly mvt2025'!B:Q,16,FALSE)</f>
        <v>137557.84</v>
      </c>
      <c r="J21" s="8">
        <f t="shared" si="0"/>
        <v>310498.87</v>
      </c>
    </row>
    <row r="22" spans="1:10" x14ac:dyDescent="0.3">
      <c r="A22" s="3">
        <v>18</v>
      </c>
      <c r="B22" s="3" t="s">
        <v>36</v>
      </c>
      <c r="C22" s="3" t="s">
        <v>56</v>
      </c>
      <c r="D22" s="3" t="s">
        <v>52</v>
      </c>
      <c r="E22" s="7">
        <v>0</v>
      </c>
      <c r="F22" s="7">
        <v>41125</v>
      </c>
      <c r="G22" s="7">
        <v>71260</v>
      </c>
      <c r="H22" s="7">
        <v>58072.46</v>
      </c>
      <c r="I22" s="7">
        <f>VLOOKUP(B22,'Monthly mvt2025'!B:Q,16,FALSE)</f>
        <v>112140</v>
      </c>
      <c r="J22" s="8">
        <f t="shared" si="0"/>
        <v>282597.45999999996</v>
      </c>
    </row>
    <row r="23" spans="1:10" x14ac:dyDescent="0.3">
      <c r="A23" s="3">
        <v>19</v>
      </c>
      <c r="B23" s="3" t="s">
        <v>29</v>
      </c>
      <c r="C23" s="3" t="s">
        <v>55</v>
      </c>
      <c r="D23" s="3" t="s">
        <v>52</v>
      </c>
      <c r="E23" s="7">
        <v>9325</v>
      </c>
      <c r="F23" s="7">
        <v>500</v>
      </c>
      <c r="G23" s="7">
        <v>500</v>
      </c>
      <c r="H23" s="7">
        <v>500</v>
      </c>
      <c r="I23" s="7">
        <f>VLOOKUP(B23,'Monthly mvt2025'!B:Q,16,FALSE)</f>
        <v>500</v>
      </c>
      <c r="J23" s="8">
        <f t="shared" si="0"/>
        <v>11325</v>
      </c>
    </row>
    <row r="24" spans="1:10" x14ac:dyDescent="0.3">
      <c r="A24" s="3">
        <v>20</v>
      </c>
      <c r="B24" s="3" t="s">
        <v>64</v>
      </c>
      <c r="C24" s="3" t="s">
        <v>55</v>
      </c>
      <c r="D24" s="3" t="s">
        <v>52</v>
      </c>
      <c r="E24" s="7">
        <v>8993901.379999999</v>
      </c>
      <c r="F24" s="7">
        <v>33704943.869999997</v>
      </c>
      <c r="G24" s="7">
        <v>29306939.179999992</v>
      </c>
      <c r="H24" s="7">
        <v>40467933.640000001</v>
      </c>
      <c r="I24" s="7">
        <f>VLOOKUP(B24,'Monthly mvt2025'!B:Q,16,FALSE)</f>
        <v>42626166.259999998</v>
      </c>
      <c r="J24" s="8">
        <f t="shared" si="0"/>
        <v>155099884.32999998</v>
      </c>
    </row>
    <row r="25" spans="1:10" x14ac:dyDescent="0.3">
      <c r="A25" s="3">
        <v>21</v>
      </c>
      <c r="B25" s="3" t="s">
        <v>66</v>
      </c>
      <c r="C25" s="3" t="s">
        <v>56</v>
      </c>
      <c r="D25" s="3" t="s">
        <v>52</v>
      </c>
      <c r="E25" s="7">
        <v>4011692.58</v>
      </c>
      <c r="F25" s="7">
        <v>17548289.649999999</v>
      </c>
      <c r="G25" s="7">
        <v>16148792.780000001</v>
      </c>
      <c r="H25" s="7">
        <v>20619004.199999996</v>
      </c>
      <c r="I25" s="7">
        <f>VLOOKUP(B25,'Monthly mvt2025'!B:Q,16,FALSE)</f>
        <v>24053167.199999999</v>
      </c>
      <c r="J25" s="8">
        <f t="shared" si="0"/>
        <v>82380946.409999996</v>
      </c>
    </row>
    <row r="26" spans="1:10" x14ac:dyDescent="0.3">
      <c r="A26" s="3">
        <v>22</v>
      </c>
      <c r="B26" s="3" t="s">
        <v>70</v>
      </c>
      <c r="C26" s="3" t="s">
        <v>74</v>
      </c>
      <c r="D26" s="3" t="s">
        <v>52</v>
      </c>
      <c r="E26" s="7">
        <v>2991876.0100000007</v>
      </c>
      <c r="F26" s="7">
        <v>9528766.3099999987</v>
      </c>
      <c r="G26" s="7">
        <v>12663295.899999999</v>
      </c>
      <c r="H26" s="7">
        <v>10640873.5</v>
      </c>
      <c r="I26" s="7">
        <f>VLOOKUP(B26,'Monthly mvt2025'!B:Q,16,FALSE)</f>
        <v>13865631.940000005</v>
      </c>
      <c r="J26" s="8">
        <f t="shared" si="0"/>
        <v>49690443.660000004</v>
      </c>
    </row>
    <row r="27" spans="1:10" x14ac:dyDescent="0.3">
      <c r="A27" s="3">
        <v>23</v>
      </c>
      <c r="B27" s="3" t="s">
        <v>68</v>
      </c>
      <c r="C27" s="3" t="s">
        <v>73</v>
      </c>
      <c r="D27" s="3" t="s">
        <v>52</v>
      </c>
      <c r="E27" s="7">
        <v>0</v>
      </c>
      <c r="F27" s="7">
        <v>4491171.9200000009</v>
      </c>
      <c r="G27" s="7">
        <v>8227534.7700000005</v>
      </c>
      <c r="H27" s="7">
        <v>8752061.1799999978</v>
      </c>
      <c r="I27" s="7">
        <f>VLOOKUP(B27,'Monthly mvt2025'!B:Q,16,FALSE)</f>
        <v>7060683.0700000012</v>
      </c>
      <c r="J27" s="8">
        <f t="shared" si="0"/>
        <v>28531450.939999998</v>
      </c>
    </row>
    <row r="28" spans="1:10" x14ac:dyDescent="0.3">
      <c r="A28" s="3">
        <v>24</v>
      </c>
      <c r="B28" s="3" t="s">
        <v>72</v>
      </c>
      <c r="C28" s="3" t="s">
        <v>89</v>
      </c>
      <c r="D28" s="3" t="s">
        <v>52</v>
      </c>
      <c r="E28" s="7">
        <v>0</v>
      </c>
      <c r="F28" s="7">
        <v>0</v>
      </c>
      <c r="G28" s="7">
        <v>0</v>
      </c>
      <c r="H28" s="7">
        <v>10010854.040000001</v>
      </c>
      <c r="I28" s="7">
        <f>VLOOKUP(B28,'Monthly mvt2025'!B:Q,16,FALSE)</f>
        <v>9788408.7599999998</v>
      </c>
      <c r="J28" s="8">
        <f t="shared" si="0"/>
        <v>19799262.800000001</v>
      </c>
    </row>
    <row r="29" spans="1:10" x14ac:dyDescent="0.3">
      <c r="A29" s="3">
        <v>25</v>
      </c>
      <c r="B29" s="3" t="s">
        <v>82</v>
      </c>
      <c r="C29" s="3" t="s">
        <v>55</v>
      </c>
      <c r="D29" s="3" t="s">
        <v>52</v>
      </c>
      <c r="E29" s="7">
        <v>0</v>
      </c>
      <c r="F29" s="7">
        <v>0</v>
      </c>
      <c r="G29" s="7">
        <v>0</v>
      </c>
      <c r="H29" s="7">
        <v>0</v>
      </c>
      <c r="I29" s="7">
        <f>VLOOKUP(B29,'Monthly mvt2025'!B:Q,16,FALSE)</f>
        <v>356473.63</v>
      </c>
      <c r="J29" s="8">
        <f t="shared" si="0"/>
        <v>356473.63</v>
      </c>
    </row>
    <row r="30" spans="1:10" x14ac:dyDescent="0.3">
      <c r="A30" s="3">
        <v>26</v>
      </c>
      <c r="B30" s="3" t="s">
        <v>32</v>
      </c>
      <c r="C30" s="3" t="s">
        <v>57</v>
      </c>
      <c r="D30" s="3" t="s">
        <v>52</v>
      </c>
      <c r="E30" s="7">
        <v>333518.21999999997</v>
      </c>
      <c r="F30" s="7">
        <v>708322.69</v>
      </c>
      <c r="G30" s="7">
        <v>2004322.26</v>
      </c>
      <c r="H30" s="7">
        <v>822828.57000000007</v>
      </c>
      <c r="I30" s="7">
        <f>VLOOKUP(B30,'Monthly mvt2025'!B:Q,16,FALSE)</f>
        <v>480164.92</v>
      </c>
      <c r="J30" s="8">
        <f t="shared" si="0"/>
        <v>4349156.66</v>
      </c>
    </row>
    <row r="31" spans="1:10" x14ac:dyDescent="0.3">
      <c r="A31" s="3">
        <v>27</v>
      </c>
      <c r="B31" s="3" t="s">
        <v>32</v>
      </c>
      <c r="C31" s="3" t="s">
        <v>57</v>
      </c>
      <c r="D31" s="3" t="s">
        <v>52</v>
      </c>
      <c r="E31" s="7">
        <v>333518.21999999997</v>
      </c>
      <c r="F31" s="7">
        <v>708322.69</v>
      </c>
      <c r="G31" s="7">
        <v>2004322.26</v>
      </c>
      <c r="H31" s="7">
        <v>822828.57000000007</v>
      </c>
      <c r="I31" s="7">
        <f>VLOOKUP(B31,'Monthly mvt2025'!B:Q,16,FALSE)</f>
        <v>480164.92</v>
      </c>
      <c r="J31" s="8">
        <f t="shared" si="0"/>
        <v>4349156.66</v>
      </c>
    </row>
    <row r="32" spans="1:10" x14ac:dyDescent="0.3">
      <c r="A32" s="3">
        <v>28</v>
      </c>
      <c r="B32" s="3" t="s">
        <v>40</v>
      </c>
      <c r="C32" s="3" t="s">
        <v>55</v>
      </c>
      <c r="D32" s="3" t="s">
        <v>52</v>
      </c>
      <c r="E32" s="7">
        <v>6769764.8600000003</v>
      </c>
      <c r="F32" s="7">
        <v>8997632.9100000001</v>
      </c>
      <c r="G32" s="7">
        <v>10889671.09</v>
      </c>
      <c r="H32" s="7">
        <v>17203258</v>
      </c>
      <c r="I32" s="7">
        <f>VLOOKUP(B32,'Monthly mvt2025'!B:Q,16,FALSE)</f>
        <v>31232450.5</v>
      </c>
      <c r="J32" s="8">
        <f t="shared" si="0"/>
        <v>75092777.359999999</v>
      </c>
    </row>
    <row r="33" spans="1:10" x14ac:dyDescent="0.3">
      <c r="A33" s="3">
        <v>29</v>
      </c>
      <c r="B33" s="3" t="s">
        <v>41</v>
      </c>
      <c r="C33" s="3" t="s">
        <v>55</v>
      </c>
      <c r="D33" s="3" t="s">
        <v>52</v>
      </c>
      <c r="E33" s="7">
        <v>171077.56</v>
      </c>
      <c r="F33" s="7">
        <v>369514.98</v>
      </c>
      <c r="G33" s="7">
        <v>159580.87</v>
      </c>
      <c r="H33" s="7">
        <v>44886.74</v>
      </c>
      <c r="I33" s="7">
        <f>VLOOKUP(B33,'Monthly mvt2025'!B:Q,16,FALSE)</f>
        <v>194568.32000000001</v>
      </c>
      <c r="J33" s="8">
        <f t="shared" si="0"/>
        <v>939628.47</v>
      </c>
    </row>
    <row r="34" spans="1:10" x14ac:dyDescent="0.3">
      <c r="A34" s="3">
        <v>30</v>
      </c>
      <c r="B34" s="3" t="s">
        <v>50</v>
      </c>
      <c r="C34" s="3" t="s">
        <v>55</v>
      </c>
      <c r="D34" s="3" t="s">
        <v>52</v>
      </c>
      <c r="E34" s="7">
        <v>65353.65</v>
      </c>
      <c r="F34" s="7">
        <v>73727</v>
      </c>
      <c r="G34" s="7">
        <v>160600</v>
      </c>
      <c r="H34" s="7">
        <v>81767.72</v>
      </c>
      <c r="I34" s="7">
        <f>VLOOKUP(B34,'Monthly mvt2025'!B:Q,16,FALSE)</f>
        <v>0</v>
      </c>
      <c r="J34" s="8">
        <f t="shared" si="0"/>
        <v>381448.37</v>
      </c>
    </row>
    <row r="35" spans="1:10" x14ac:dyDescent="0.3">
      <c r="A35" s="3">
        <v>31</v>
      </c>
      <c r="B35" s="3" t="s">
        <v>43</v>
      </c>
      <c r="C35" s="3" t="s">
        <v>53</v>
      </c>
      <c r="D35" s="3" t="s">
        <v>52</v>
      </c>
      <c r="E35" s="7">
        <v>2335795.66</v>
      </c>
      <c r="F35" s="7">
        <v>4477049.5200000005</v>
      </c>
      <c r="G35" s="7">
        <v>6560310.9099999992</v>
      </c>
      <c r="H35" s="7">
        <v>4805254.42</v>
      </c>
      <c r="I35" s="7">
        <f>VLOOKUP(B35,'Monthly mvt2025'!B:Q,16,FALSE)</f>
        <v>4050708.2600000002</v>
      </c>
      <c r="J35" s="8">
        <f t="shared" si="0"/>
        <v>22229118.77</v>
      </c>
    </row>
    <row r="36" spans="1:10" x14ac:dyDescent="0.3">
      <c r="A36" s="3">
        <v>32</v>
      </c>
      <c r="B36" s="3" t="s">
        <v>83</v>
      </c>
      <c r="C36" s="3" t="s">
        <v>55</v>
      </c>
      <c r="D36" s="3" t="s">
        <v>52</v>
      </c>
      <c r="E36" s="7">
        <v>0</v>
      </c>
      <c r="F36" s="7">
        <v>0</v>
      </c>
      <c r="G36" s="7">
        <v>0</v>
      </c>
      <c r="H36" s="7">
        <v>0</v>
      </c>
      <c r="I36" s="7">
        <f>VLOOKUP(B36,'Monthly mvt2025'!B:Q,16,FALSE)</f>
        <v>558465.68000000005</v>
      </c>
      <c r="J36" s="8">
        <f t="shared" si="0"/>
        <v>558465.68000000005</v>
      </c>
    </row>
    <row r="37" spans="1:10" x14ac:dyDescent="0.3">
      <c r="A37" s="3"/>
      <c r="B37" s="3"/>
      <c r="C37" s="3"/>
      <c r="D37" s="3"/>
      <c r="E37" s="7"/>
      <c r="F37" s="7"/>
      <c r="G37" s="7"/>
      <c r="H37" s="7"/>
      <c r="I37" s="7"/>
      <c r="J37" s="8"/>
    </row>
    <row r="38" spans="1:10" s="2" customFormat="1" ht="35.4" customHeight="1" x14ac:dyDescent="0.3">
      <c r="A38" s="1"/>
      <c r="B38" s="32" t="s">
        <v>46</v>
      </c>
      <c r="C38" s="32"/>
      <c r="D38" s="32" t="s">
        <v>52</v>
      </c>
      <c r="E38" s="33">
        <f>SUM(E5:E37)</f>
        <v>53311018.179999992</v>
      </c>
      <c r="F38" s="33">
        <f t="shared" ref="F38:J38" si="2">SUM(F5:F37)</f>
        <v>148981983.94000003</v>
      </c>
      <c r="G38" s="33">
        <f t="shared" si="2"/>
        <v>196984378.5</v>
      </c>
      <c r="H38" s="33">
        <f t="shared" si="2"/>
        <v>451128634.60899788</v>
      </c>
      <c r="I38" s="33">
        <f t="shared" si="2"/>
        <v>661711231.11000013</v>
      </c>
      <c r="J38" s="33">
        <f t="shared" si="2"/>
        <v>1512117246.3389981</v>
      </c>
    </row>
    <row r="40" spans="1:10" x14ac:dyDescent="0.3">
      <c r="E40" s="9"/>
      <c r="F40" s="9"/>
      <c r="G40" s="9"/>
      <c r="H40" s="9"/>
      <c r="I40" s="9"/>
    </row>
    <row r="42" spans="1:10" x14ac:dyDescent="0.3">
      <c r="E42" s="10"/>
      <c r="F42" s="10"/>
      <c r="G42" s="10"/>
      <c r="H42" s="10"/>
      <c r="I42" s="10"/>
    </row>
  </sheetData>
  <sortState xmlns:xlrd2="http://schemas.microsoft.com/office/spreadsheetml/2017/richdata2" ref="A5:J37">
    <sortCondition ref="B5:B37"/>
  </sortState>
  <mergeCells count="1">
    <mergeCell ref="F1:J1"/>
  </mergeCells>
  <pageMargins left="0.25" right="0.25" top="0.75" bottom="0.75" header="0.3" footer="0.3"/>
  <pageSetup scale="6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FE75-6320-44C6-9EE8-C9CF7E735362}">
  <sheetPr>
    <tabColor theme="5"/>
    <pageSetUpPr fitToPage="1"/>
  </sheetPr>
  <dimension ref="A1:AD58"/>
  <sheetViews>
    <sheetView tabSelected="1" zoomScale="70" zoomScaleNormal="70" workbookViewId="0">
      <pane ySplit="7" topLeftCell="A8" activePane="bottomLeft" state="frozen"/>
      <selection activeCell="K16" sqref="K16:BWF17"/>
      <selection pane="bottomLeft" activeCell="K16" sqref="K16:BWF17"/>
    </sheetView>
  </sheetViews>
  <sheetFormatPr defaultColWidth="9.109375" defaultRowHeight="14.4" x14ac:dyDescent="0.3"/>
  <cols>
    <col min="1" max="1" width="3.44140625" style="4" bestFit="1" customWidth="1"/>
    <col min="2" max="3" width="66.77734375" style="4" customWidth="1"/>
    <col min="4" max="4" width="7.109375" style="4" customWidth="1"/>
    <col min="5" max="5" width="16.44140625" style="4" customWidth="1"/>
    <col min="6" max="6" width="15.77734375" style="4" customWidth="1"/>
    <col min="7" max="7" width="16" style="4" customWidth="1"/>
    <col min="8" max="8" width="16.77734375" style="4" customWidth="1"/>
    <col min="9" max="9" width="18.5546875" style="4" customWidth="1"/>
    <col min="10" max="10" width="17.109375" style="4" customWidth="1"/>
    <col min="11" max="11" width="15.44140625" style="4" customWidth="1"/>
    <col min="12" max="12" width="16.33203125" style="4" customWidth="1"/>
    <col min="13" max="13" width="17.88671875" style="4" customWidth="1"/>
    <col min="14" max="14" width="17.21875" style="4" customWidth="1"/>
    <col min="15" max="15" width="16.77734375" style="4" customWidth="1"/>
    <col min="16" max="16" width="16.5546875" style="4" customWidth="1"/>
    <col min="17" max="17" width="20.109375" style="2" customWidth="1"/>
    <col min="18" max="18" width="31.21875" style="4" customWidth="1"/>
    <col min="19" max="19" width="64" style="4" bestFit="1" customWidth="1"/>
    <col min="20" max="20" width="21.33203125" style="4" bestFit="1" customWidth="1"/>
    <col min="21" max="21" width="11.33203125" style="13" bestFit="1" customWidth="1"/>
    <col min="22" max="22" width="11" style="13" bestFit="1" customWidth="1"/>
    <col min="23" max="23" width="9.109375" style="13"/>
    <col min="24" max="24" width="12.33203125" style="14" bestFit="1" customWidth="1"/>
    <col min="25" max="25" width="7.109375" style="4" bestFit="1" customWidth="1"/>
    <col min="26" max="26" width="8.88671875" style="4" bestFit="1" customWidth="1"/>
    <col min="27" max="27" width="13.5546875" style="13" bestFit="1" customWidth="1"/>
    <col min="28" max="28" width="14.5546875" style="13" bestFit="1" customWidth="1"/>
    <col min="29" max="29" width="5.21875" style="13" bestFit="1" customWidth="1"/>
    <col min="30" max="16384" width="9.109375" style="4"/>
  </cols>
  <sheetData>
    <row r="1" spans="1:30" x14ac:dyDescent="0.3">
      <c r="K1" s="35"/>
      <c r="L1" s="35"/>
      <c r="M1" s="35"/>
      <c r="N1" s="35"/>
      <c r="O1" s="35"/>
      <c r="P1" s="35"/>
    </row>
    <row r="2" spans="1:30" x14ac:dyDescent="0.3">
      <c r="K2" s="35"/>
      <c r="L2" s="35"/>
      <c r="M2" s="35"/>
      <c r="N2" s="35"/>
      <c r="O2" s="35"/>
      <c r="P2" s="35"/>
    </row>
    <row r="3" spans="1:30" x14ac:dyDescent="0.3">
      <c r="K3" s="35"/>
      <c r="L3" s="35"/>
      <c r="M3" s="35"/>
      <c r="N3" s="35"/>
      <c r="O3" s="35"/>
      <c r="P3" s="35"/>
    </row>
    <row r="4" spans="1:30" x14ac:dyDescent="0.3">
      <c r="B4" s="30" t="s">
        <v>88</v>
      </c>
      <c r="C4" s="30"/>
      <c r="K4" s="35"/>
      <c r="L4" s="35"/>
      <c r="M4" s="35"/>
      <c r="N4" s="35"/>
      <c r="O4" s="35"/>
      <c r="P4" s="35"/>
    </row>
    <row r="5" spans="1:30" x14ac:dyDescent="0.3">
      <c r="B5" s="30"/>
      <c r="C5" s="30"/>
      <c r="K5" s="35"/>
      <c r="L5" s="35"/>
      <c r="M5" s="35"/>
      <c r="N5" s="35"/>
      <c r="O5" s="35"/>
      <c r="P5" s="35"/>
    </row>
    <row r="6" spans="1:30" x14ac:dyDescent="0.3">
      <c r="B6" s="31"/>
      <c r="C6" s="31"/>
      <c r="K6" s="36"/>
      <c r="L6" s="36"/>
      <c r="M6" s="36"/>
      <c r="N6" s="36"/>
      <c r="O6" s="36"/>
      <c r="P6" s="36"/>
    </row>
    <row r="7" spans="1:30" s="2" customFormat="1" x14ac:dyDescent="0.3">
      <c r="A7" s="6" t="s">
        <v>28</v>
      </c>
      <c r="B7" s="6" t="s">
        <v>77</v>
      </c>
      <c r="C7" s="6" t="s">
        <v>78</v>
      </c>
      <c r="D7" s="6" t="s">
        <v>79</v>
      </c>
      <c r="E7" s="16">
        <v>45658</v>
      </c>
      <c r="F7" s="16">
        <v>45689</v>
      </c>
      <c r="G7" s="16">
        <v>45717</v>
      </c>
      <c r="H7" s="16">
        <v>45748</v>
      </c>
      <c r="I7" s="16">
        <v>45778</v>
      </c>
      <c r="J7" s="16">
        <v>45809</v>
      </c>
      <c r="K7" s="16">
        <v>45839</v>
      </c>
      <c r="L7" s="16">
        <v>45870</v>
      </c>
      <c r="M7" s="16">
        <v>45901</v>
      </c>
      <c r="N7" s="16">
        <v>45931</v>
      </c>
      <c r="O7" s="16">
        <v>45962</v>
      </c>
      <c r="P7" s="16">
        <v>45992</v>
      </c>
      <c r="Q7" s="6" t="s">
        <v>46</v>
      </c>
      <c r="U7" s="14"/>
      <c r="V7" s="13"/>
      <c r="W7" s="14"/>
      <c r="X7" s="14"/>
      <c r="Z7" s="4"/>
      <c r="AA7" s="14"/>
      <c r="AB7" s="13"/>
      <c r="AC7" s="13"/>
    </row>
    <row r="8" spans="1:30" s="2" customFormat="1" x14ac:dyDescent="0.3">
      <c r="A8" s="3">
        <v>1</v>
      </c>
      <c r="B8" s="3" t="s">
        <v>47</v>
      </c>
      <c r="C8" s="3" t="s">
        <v>53</v>
      </c>
      <c r="D8" s="3" t="s">
        <v>52</v>
      </c>
      <c r="E8" s="7">
        <v>0</v>
      </c>
      <c r="F8" s="7">
        <v>25000000</v>
      </c>
      <c r="G8" s="7">
        <v>0</v>
      </c>
      <c r="H8" s="7">
        <v>0</v>
      </c>
      <c r="I8" s="7">
        <v>0</v>
      </c>
      <c r="J8" s="7">
        <v>0</v>
      </c>
      <c r="K8" s="7">
        <v>74583653.50999999</v>
      </c>
      <c r="L8" s="7">
        <v>0</v>
      </c>
      <c r="M8" s="7">
        <v>103012133.12</v>
      </c>
      <c r="N8" s="7">
        <v>16936946.109999999</v>
      </c>
      <c r="O8" s="7">
        <v>66635104.850000001</v>
      </c>
      <c r="P8" s="7">
        <v>0</v>
      </c>
      <c r="Q8" s="8">
        <f>SUM(E8:P8)</f>
        <v>286167837.59000003</v>
      </c>
      <c r="T8" s="4"/>
      <c r="U8" s="13"/>
      <c r="V8" s="13"/>
      <c r="W8" s="14"/>
      <c r="X8" s="14"/>
      <c r="Y8" s="4"/>
      <c r="Z8" s="4"/>
      <c r="AA8" s="14"/>
      <c r="AB8" s="13"/>
      <c r="AC8" s="13"/>
    </row>
    <row r="9" spans="1:30" x14ac:dyDescent="0.3">
      <c r="A9" s="3">
        <v>2</v>
      </c>
      <c r="B9" s="3" t="s">
        <v>39</v>
      </c>
      <c r="C9" s="3" t="s">
        <v>55</v>
      </c>
      <c r="D9" s="3" t="s">
        <v>52</v>
      </c>
      <c r="E9" s="7">
        <v>0</v>
      </c>
      <c r="F9" s="7">
        <v>0</v>
      </c>
      <c r="G9" s="7">
        <v>82840.3</v>
      </c>
      <c r="H9" s="7">
        <v>0</v>
      </c>
      <c r="I9" s="7">
        <v>0</v>
      </c>
      <c r="J9" s="7">
        <v>0</v>
      </c>
      <c r="K9" s="7">
        <v>1973.42</v>
      </c>
      <c r="L9" s="7">
        <v>57109.87</v>
      </c>
      <c r="M9" s="7">
        <v>0</v>
      </c>
      <c r="N9" s="7">
        <v>0</v>
      </c>
      <c r="O9" s="7">
        <v>0</v>
      </c>
      <c r="P9" s="7">
        <v>54960.990000000005</v>
      </c>
      <c r="Q9" s="8">
        <f t="shared" ref="Q9:Q41" si="0">SUM(E9:P9)</f>
        <v>196884.58000000002</v>
      </c>
      <c r="AA9" s="14"/>
      <c r="AD9" s="2"/>
    </row>
    <row r="10" spans="1:30" s="2" customFormat="1" x14ac:dyDescent="0.3">
      <c r="A10" s="3">
        <v>3</v>
      </c>
      <c r="B10" s="3" t="s">
        <v>84</v>
      </c>
      <c r="C10" s="3" t="s">
        <v>56</v>
      </c>
      <c r="D10" s="3" t="s">
        <v>52</v>
      </c>
      <c r="E10" s="7">
        <v>0</v>
      </c>
      <c r="F10" s="7">
        <v>0</v>
      </c>
      <c r="G10" s="7">
        <v>0</v>
      </c>
      <c r="H10" s="7">
        <v>16800</v>
      </c>
      <c r="I10" s="7">
        <v>7500</v>
      </c>
      <c r="J10" s="7">
        <v>561.11</v>
      </c>
      <c r="K10" s="7">
        <v>7225</v>
      </c>
      <c r="L10" s="7">
        <v>0</v>
      </c>
      <c r="M10" s="7">
        <v>1250</v>
      </c>
      <c r="N10" s="7">
        <v>0</v>
      </c>
      <c r="O10" s="7">
        <v>0</v>
      </c>
      <c r="P10" s="7">
        <v>2500</v>
      </c>
      <c r="Q10" s="8">
        <f t="shared" si="0"/>
        <v>35836.11</v>
      </c>
      <c r="R10" s="4"/>
      <c r="S10" s="4"/>
      <c r="T10" s="4"/>
      <c r="U10" s="13"/>
      <c r="V10" s="13"/>
      <c r="W10" s="14"/>
      <c r="X10" s="14"/>
      <c r="Y10" s="4"/>
      <c r="Z10" s="4"/>
      <c r="AA10" s="14"/>
      <c r="AB10" s="13"/>
      <c r="AC10" s="13"/>
    </row>
    <row r="11" spans="1:30" x14ac:dyDescent="0.3">
      <c r="A11" s="3">
        <v>4</v>
      </c>
      <c r="B11" s="3" t="s">
        <v>90</v>
      </c>
      <c r="C11" s="3" t="s">
        <v>61</v>
      </c>
      <c r="D11" s="3" t="s">
        <v>52</v>
      </c>
      <c r="E11" s="7">
        <v>9413884.3499999996</v>
      </c>
      <c r="F11" s="7">
        <v>2577557.44</v>
      </c>
      <c r="G11" s="7">
        <v>2654124.0499999998</v>
      </c>
      <c r="H11" s="7">
        <v>2775933.6</v>
      </c>
      <c r="I11" s="7">
        <v>2715706.87</v>
      </c>
      <c r="J11" s="7">
        <v>2936466.58</v>
      </c>
      <c r="K11" s="7">
        <v>2818838.72</v>
      </c>
      <c r="L11" s="7">
        <v>2780742.03</v>
      </c>
      <c r="M11" s="7">
        <v>2871295.14</v>
      </c>
      <c r="N11" s="7">
        <v>3838901.11</v>
      </c>
      <c r="O11" s="7">
        <v>4717884.74</v>
      </c>
      <c r="P11" s="7">
        <v>4607526.47</v>
      </c>
      <c r="Q11" s="8">
        <f t="shared" si="0"/>
        <v>44708861.100000001</v>
      </c>
      <c r="AA11" s="14"/>
      <c r="AD11" s="2"/>
    </row>
    <row r="12" spans="1:30" ht="28.8" x14ac:dyDescent="0.3">
      <c r="A12" s="3">
        <v>5</v>
      </c>
      <c r="B12" s="5" t="s">
        <v>37</v>
      </c>
      <c r="C12" s="3" t="s">
        <v>58</v>
      </c>
      <c r="D12" s="3" t="s">
        <v>52</v>
      </c>
      <c r="E12" s="7">
        <v>0</v>
      </c>
      <c r="F12" s="7">
        <v>0</v>
      </c>
      <c r="G12" s="7">
        <v>0</v>
      </c>
      <c r="H12" s="7">
        <v>0</v>
      </c>
      <c r="I12" s="7">
        <v>0</v>
      </c>
      <c r="J12" s="7">
        <v>310661.11</v>
      </c>
      <c r="K12" s="7">
        <v>0</v>
      </c>
      <c r="L12" s="7">
        <v>310661.11</v>
      </c>
      <c r="M12" s="7">
        <v>0</v>
      </c>
      <c r="N12" s="7">
        <v>310661.11</v>
      </c>
      <c r="O12" s="7">
        <v>0</v>
      </c>
      <c r="P12" s="7">
        <v>8387849.96</v>
      </c>
      <c r="Q12" s="8">
        <f t="shared" si="0"/>
        <v>9319833.2899999991</v>
      </c>
      <c r="AA12" s="14"/>
      <c r="AD12" s="2"/>
    </row>
    <row r="13" spans="1:30" x14ac:dyDescent="0.3">
      <c r="A13" s="3">
        <v>6</v>
      </c>
      <c r="B13" s="3" t="s">
        <v>31</v>
      </c>
      <c r="C13" s="3" t="s">
        <v>56</v>
      </c>
      <c r="D13" s="3" t="s">
        <v>52</v>
      </c>
      <c r="E13" s="7">
        <v>0</v>
      </c>
      <c r="F13" s="7">
        <v>0</v>
      </c>
      <c r="G13" s="7">
        <v>0</v>
      </c>
      <c r="H13" s="7">
        <v>32199.7</v>
      </c>
      <c r="I13" s="7">
        <v>0</v>
      </c>
      <c r="J13" s="7">
        <v>0</v>
      </c>
      <c r="K13" s="7">
        <v>0</v>
      </c>
      <c r="L13" s="7">
        <v>0</v>
      </c>
      <c r="M13" s="7">
        <v>9790</v>
      </c>
      <c r="N13" s="7">
        <v>497.79</v>
      </c>
      <c r="O13" s="7">
        <v>0</v>
      </c>
      <c r="P13" s="7">
        <v>0</v>
      </c>
      <c r="Q13" s="8">
        <f t="shared" si="0"/>
        <v>42487.49</v>
      </c>
      <c r="AA13" s="14"/>
      <c r="AD13" s="2"/>
    </row>
    <row r="14" spans="1:30" x14ac:dyDescent="0.3">
      <c r="A14" s="3">
        <v>7</v>
      </c>
      <c r="B14" s="3" t="s">
        <v>34</v>
      </c>
      <c r="C14" s="3" t="s">
        <v>59</v>
      </c>
      <c r="D14" s="3" t="s">
        <v>52</v>
      </c>
      <c r="E14" s="7">
        <v>522993.58</v>
      </c>
      <c r="F14" s="7">
        <v>143197.64000000001</v>
      </c>
      <c r="G14" s="7">
        <v>147451.34</v>
      </c>
      <c r="H14" s="7">
        <v>154218.53</v>
      </c>
      <c r="I14" s="7">
        <v>150872.6</v>
      </c>
      <c r="J14" s="7">
        <v>163137.03</v>
      </c>
      <c r="K14" s="7">
        <v>156602.15</v>
      </c>
      <c r="L14" s="7">
        <v>154485.67000000001</v>
      </c>
      <c r="M14" s="7">
        <v>159516.4</v>
      </c>
      <c r="N14" s="7">
        <v>213272.28</v>
      </c>
      <c r="O14" s="7">
        <v>262104.71</v>
      </c>
      <c r="P14" s="7">
        <v>255973.69</v>
      </c>
      <c r="Q14" s="8">
        <f t="shared" si="0"/>
        <v>2483825.6199999996</v>
      </c>
      <c r="AA14" s="14"/>
      <c r="AD14" s="2"/>
    </row>
    <row r="15" spans="1:30" x14ac:dyDescent="0.3">
      <c r="A15" s="3">
        <v>8</v>
      </c>
      <c r="B15" s="3" t="s">
        <v>81</v>
      </c>
      <c r="C15" s="3" t="s">
        <v>60</v>
      </c>
      <c r="D15" s="3" t="s">
        <v>52</v>
      </c>
      <c r="E15" s="7">
        <v>104598.72</v>
      </c>
      <c r="F15" s="7">
        <v>28639.53</v>
      </c>
      <c r="G15" s="7">
        <v>29490.27</v>
      </c>
      <c r="H15" s="7">
        <v>30843.71</v>
      </c>
      <c r="I15" s="7">
        <v>30174.52</v>
      </c>
      <c r="J15" s="7">
        <v>32627.41</v>
      </c>
      <c r="K15" s="7">
        <v>31320.43</v>
      </c>
      <c r="L15" s="7">
        <v>30897.13</v>
      </c>
      <c r="M15" s="7">
        <v>31903.279999999999</v>
      </c>
      <c r="N15" s="7">
        <v>106636.14</v>
      </c>
      <c r="O15" s="7">
        <v>131052.35</v>
      </c>
      <c r="P15" s="7">
        <v>127986.85</v>
      </c>
      <c r="Q15" s="8">
        <f t="shared" si="0"/>
        <v>716170.34</v>
      </c>
      <c r="AA15" s="14"/>
      <c r="AD15" s="2"/>
    </row>
    <row r="16" spans="1:30" x14ac:dyDescent="0.3">
      <c r="A16" s="3">
        <v>9</v>
      </c>
      <c r="B16" s="3" t="s">
        <v>85</v>
      </c>
      <c r="C16" s="3" t="s">
        <v>55</v>
      </c>
      <c r="D16" s="3" t="s">
        <v>52</v>
      </c>
      <c r="E16" s="7">
        <v>0</v>
      </c>
      <c r="F16" s="7">
        <v>0</v>
      </c>
      <c r="G16" s="7">
        <v>0</v>
      </c>
      <c r="H16" s="7">
        <v>0</v>
      </c>
      <c r="I16" s="7">
        <v>0</v>
      </c>
      <c r="J16" s="7">
        <v>0</v>
      </c>
      <c r="K16" s="7">
        <v>0</v>
      </c>
      <c r="L16" s="7">
        <v>0</v>
      </c>
      <c r="M16" s="7">
        <v>14078450</v>
      </c>
      <c r="N16" s="7">
        <v>0</v>
      </c>
      <c r="O16" s="7">
        <v>0</v>
      </c>
      <c r="P16" s="7">
        <v>17457276</v>
      </c>
      <c r="Q16" s="8">
        <f t="shared" si="0"/>
        <v>31535726</v>
      </c>
      <c r="AA16" s="14"/>
      <c r="AD16" s="2"/>
    </row>
    <row r="17" spans="1:30" x14ac:dyDescent="0.3">
      <c r="A17" s="3">
        <v>10</v>
      </c>
      <c r="B17" s="3" t="s">
        <v>38</v>
      </c>
      <c r="C17" s="3" t="s">
        <v>54</v>
      </c>
      <c r="D17" s="3" t="s">
        <v>52</v>
      </c>
      <c r="E17" s="7">
        <v>0</v>
      </c>
      <c r="F17" s="7">
        <v>0</v>
      </c>
      <c r="G17" s="7">
        <v>602440.02</v>
      </c>
      <c r="H17" s="7">
        <v>0</v>
      </c>
      <c r="I17" s="7">
        <v>0</v>
      </c>
      <c r="J17" s="7">
        <v>0</v>
      </c>
      <c r="K17" s="7">
        <v>0</v>
      </c>
      <c r="L17" s="7">
        <v>0</v>
      </c>
      <c r="M17" s="7">
        <v>0</v>
      </c>
      <c r="N17" s="7">
        <v>0</v>
      </c>
      <c r="O17" s="7">
        <v>0</v>
      </c>
      <c r="P17" s="7">
        <v>0</v>
      </c>
      <c r="Q17" s="8">
        <f t="shared" si="0"/>
        <v>602440.02</v>
      </c>
      <c r="AA17" s="14"/>
      <c r="AD17" s="2"/>
    </row>
    <row r="18" spans="1:30" x14ac:dyDescent="0.3">
      <c r="A18" s="3">
        <v>11</v>
      </c>
      <c r="B18" s="3" t="s">
        <v>38</v>
      </c>
      <c r="C18" s="3" t="s">
        <v>55</v>
      </c>
      <c r="D18" s="3" t="s">
        <v>52</v>
      </c>
      <c r="E18" s="7">
        <v>0</v>
      </c>
      <c r="F18" s="7">
        <v>0</v>
      </c>
      <c r="G18" s="7">
        <v>602440.02</v>
      </c>
      <c r="H18" s="7">
        <v>0</v>
      </c>
      <c r="I18" s="7">
        <v>0</v>
      </c>
      <c r="J18" s="7">
        <v>0</v>
      </c>
      <c r="K18" s="7">
        <v>0</v>
      </c>
      <c r="L18" s="7">
        <v>0</v>
      </c>
      <c r="M18" s="7">
        <v>0</v>
      </c>
      <c r="N18" s="7">
        <v>0</v>
      </c>
      <c r="O18" s="7">
        <v>0</v>
      </c>
      <c r="P18" s="7">
        <v>0</v>
      </c>
      <c r="Q18" s="8">
        <f t="shared" si="0"/>
        <v>602440.02</v>
      </c>
      <c r="AA18" s="14"/>
      <c r="AD18" s="2"/>
    </row>
    <row r="19" spans="1:30" x14ac:dyDescent="0.3">
      <c r="A19" s="3">
        <v>12</v>
      </c>
      <c r="B19" s="3" t="s">
        <v>86</v>
      </c>
      <c r="C19" s="3" t="s">
        <v>53</v>
      </c>
      <c r="D19" s="3" t="s">
        <v>52</v>
      </c>
      <c r="E19" s="7"/>
      <c r="F19" s="7"/>
      <c r="G19" s="7"/>
      <c r="H19" s="7"/>
      <c r="I19" s="7"/>
      <c r="J19" s="7"/>
      <c r="K19" s="7"/>
      <c r="L19" s="7">
        <v>7671793.29</v>
      </c>
      <c r="M19" s="7"/>
      <c r="N19" s="7">
        <v>0</v>
      </c>
      <c r="O19" s="7">
        <v>0</v>
      </c>
      <c r="P19" s="7">
        <v>0</v>
      </c>
      <c r="Q19" s="8">
        <f t="shared" si="0"/>
        <v>7671793.29</v>
      </c>
      <c r="AA19" s="14"/>
      <c r="AD19" s="2"/>
    </row>
    <row r="20" spans="1:30" x14ac:dyDescent="0.3">
      <c r="A20" s="3">
        <v>13</v>
      </c>
      <c r="B20" s="3" t="s">
        <v>48</v>
      </c>
      <c r="C20" s="3" t="s">
        <v>56</v>
      </c>
      <c r="D20" s="3" t="s">
        <v>52</v>
      </c>
      <c r="E20" s="7">
        <v>0</v>
      </c>
      <c r="F20" s="7">
        <v>0</v>
      </c>
      <c r="G20" s="7">
        <v>0</v>
      </c>
      <c r="H20" s="7">
        <v>0</v>
      </c>
      <c r="I20" s="7">
        <v>0</v>
      </c>
      <c r="J20" s="7">
        <v>0</v>
      </c>
      <c r="K20" s="7">
        <v>0</v>
      </c>
      <c r="L20" s="7">
        <v>42500</v>
      </c>
      <c r="M20" s="7">
        <v>0</v>
      </c>
      <c r="N20" s="7">
        <v>0</v>
      </c>
      <c r="O20" s="7">
        <v>0</v>
      </c>
      <c r="P20" s="7">
        <v>0</v>
      </c>
      <c r="Q20" s="8">
        <f t="shared" si="0"/>
        <v>42500</v>
      </c>
      <c r="AA20" s="14"/>
      <c r="AD20" s="2"/>
    </row>
    <row r="21" spans="1:30" x14ac:dyDescent="0.3">
      <c r="A21" s="3">
        <v>14</v>
      </c>
      <c r="B21" s="3" t="s">
        <v>44</v>
      </c>
      <c r="C21" s="4" t="s">
        <v>53</v>
      </c>
      <c r="D21" s="3" t="s">
        <v>52</v>
      </c>
      <c r="E21" s="7">
        <v>0</v>
      </c>
      <c r="F21" s="7">
        <v>0</v>
      </c>
      <c r="G21" s="7">
        <v>0</v>
      </c>
      <c r="H21" s="7">
        <v>60146124.939999998</v>
      </c>
      <c r="I21" s="7">
        <v>0</v>
      </c>
      <c r="J21" s="7">
        <v>0</v>
      </c>
      <c r="K21" s="7">
        <v>0</v>
      </c>
      <c r="L21" s="7">
        <v>0</v>
      </c>
      <c r="M21" s="7">
        <v>0</v>
      </c>
      <c r="N21" s="7">
        <v>0</v>
      </c>
      <c r="O21" s="7">
        <v>0</v>
      </c>
      <c r="P21" s="7">
        <v>0</v>
      </c>
      <c r="Q21" s="8">
        <f t="shared" si="0"/>
        <v>60146124.939999998</v>
      </c>
      <c r="AA21" s="14"/>
      <c r="AD21" s="2"/>
    </row>
    <row r="22" spans="1:30" x14ac:dyDescent="0.3">
      <c r="A22" s="3">
        <v>15</v>
      </c>
      <c r="B22" s="3" t="s">
        <v>33</v>
      </c>
      <c r="C22" s="3" t="s">
        <v>53</v>
      </c>
      <c r="D22" s="3" t="s">
        <v>52</v>
      </c>
      <c r="E22" s="7">
        <v>261956.23</v>
      </c>
      <c r="F22" s="7">
        <v>557254.81000000006</v>
      </c>
      <c r="G22" s="7">
        <v>171579.84</v>
      </c>
      <c r="H22" s="7">
        <v>209187.74</v>
      </c>
      <c r="I22" s="7">
        <v>259497.13</v>
      </c>
      <c r="J22" s="7">
        <v>421540.22</v>
      </c>
      <c r="K22" s="7">
        <v>214164.29</v>
      </c>
      <c r="L22" s="7">
        <v>149548.04</v>
      </c>
      <c r="M22" s="7">
        <v>47828.05</v>
      </c>
      <c r="N22" s="7">
        <v>37439.769999999997</v>
      </c>
      <c r="O22" s="7">
        <v>97714.48</v>
      </c>
      <c r="P22" s="7">
        <v>43063.08</v>
      </c>
      <c r="Q22" s="8">
        <f t="shared" si="0"/>
        <v>2470773.6799999997</v>
      </c>
      <c r="AA22" s="14"/>
      <c r="AD22" s="2"/>
    </row>
    <row r="23" spans="1:30" x14ac:dyDescent="0.3">
      <c r="A23" s="3">
        <v>16</v>
      </c>
      <c r="B23" s="3" t="s">
        <v>80</v>
      </c>
      <c r="C23" s="3" t="s">
        <v>56</v>
      </c>
      <c r="D23" s="3" t="s">
        <v>52</v>
      </c>
      <c r="E23" s="7">
        <v>137557.84</v>
      </c>
      <c r="F23" s="7">
        <v>0</v>
      </c>
      <c r="G23" s="7">
        <v>0</v>
      </c>
      <c r="H23" s="7">
        <v>0</v>
      </c>
      <c r="I23" s="7">
        <v>0</v>
      </c>
      <c r="J23" s="7">
        <v>0</v>
      </c>
      <c r="K23" s="7">
        <v>0</v>
      </c>
      <c r="L23" s="7">
        <v>0</v>
      </c>
      <c r="M23" s="7">
        <v>0</v>
      </c>
      <c r="N23" s="7">
        <v>0</v>
      </c>
      <c r="O23" s="7">
        <v>0</v>
      </c>
      <c r="P23" s="7">
        <v>0</v>
      </c>
      <c r="Q23" s="8">
        <f t="shared" si="0"/>
        <v>137557.84</v>
      </c>
      <c r="AA23" s="14"/>
      <c r="AD23" s="2"/>
    </row>
    <row r="24" spans="1:30" s="26" customFormat="1" x14ac:dyDescent="0.3">
      <c r="A24" s="23">
        <v>17</v>
      </c>
      <c r="B24" s="23" t="s">
        <v>92</v>
      </c>
      <c r="C24" s="23" t="s">
        <v>53</v>
      </c>
      <c r="D24" s="23" t="s">
        <v>52</v>
      </c>
      <c r="E24" s="24">
        <v>17815905.281874739</v>
      </c>
      <c r="F24" s="24">
        <v>3411467.500054996</v>
      </c>
      <c r="G24" s="24">
        <v>3518757.8048961191</v>
      </c>
      <c r="H24" s="24">
        <v>3720042.6224307297</v>
      </c>
      <c r="I24" s="24">
        <v>3613748.2896240498</v>
      </c>
      <c r="J24" s="24">
        <v>3564974.7301936299</v>
      </c>
      <c r="K24" s="24">
        <v>3729092.5176965301</v>
      </c>
      <c r="L24" s="24">
        <v>3670447.7674635402</v>
      </c>
      <c r="M24" s="24">
        <v>3822447.55982984</v>
      </c>
      <c r="N24" s="24">
        <v>5371394.7943263007</v>
      </c>
      <c r="O24" s="24">
        <v>6493379.4019160606</v>
      </c>
      <c r="P24" s="24">
        <v>6384579.7942461204</v>
      </c>
      <c r="Q24" s="25">
        <f>SUM(E24:P24)</f>
        <v>65116238.064552665</v>
      </c>
      <c r="U24" s="29"/>
      <c r="V24" s="29"/>
      <c r="W24" s="29"/>
      <c r="X24" s="28"/>
      <c r="AA24" s="28"/>
      <c r="AB24" s="29"/>
      <c r="AC24" s="29"/>
      <c r="AD24" s="27"/>
    </row>
    <row r="25" spans="1:30" s="26" customFormat="1" x14ac:dyDescent="0.3">
      <c r="A25" s="23">
        <v>18</v>
      </c>
      <c r="B25" s="23" t="s">
        <v>91</v>
      </c>
      <c r="C25" s="23" t="s">
        <v>53</v>
      </c>
      <c r="D25" s="23" t="s">
        <v>52</v>
      </c>
      <c r="E25" s="24">
        <v>2205748.9181252602</v>
      </c>
      <c r="F25" s="24">
        <v>893052.299945003</v>
      </c>
      <c r="G25" s="24">
        <v>975239.98510388099</v>
      </c>
      <c r="H25" s="24">
        <v>1348171.2175692699</v>
      </c>
      <c r="I25" s="24">
        <v>1091487.8403759501</v>
      </c>
      <c r="J25" s="24">
        <v>1301757.7498063699</v>
      </c>
      <c r="K25" s="24">
        <v>1206903.85230347</v>
      </c>
      <c r="L25" s="24">
        <v>1167701.8025364601</v>
      </c>
      <c r="M25" s="24">
        <v>1162865.15017016</v>
      </c>
      <c r="N25" s="24">
        <v>1191766.6456736999</v>
      </c>
      <c r="O25" s="24">
        <v>1228636.46808394</v>
      </c>
      <c r="P25" s="24">
        <v>1116711.85575388</v>
      </c>
      <c r="Q25" s="25">
        <f t="shared" si="0"/>
        <v>14890043.785447344</v>
      </c>
      <c r="U25" s="29"/>
      <c r="V25" s="29"/>
      <c r="W25" s="29"/>
      <c r="X25" s="28"/>
      <c r="AA25" s="28"/>
      <c r="AB25" s="29"/>
      <c r="AC25" s="29"/>
      <c r="AD25" s="27"/>
    </row>
    <row r="26" spans="1:30" x14ac:dyDescent="0.3">
      <c r="A26" s="3">
        <v>19</v>
      </c>
      <c r="B26" s="3" t="s">
        <v>36</v>
      </c>
      <c r="C26" s="3" t="s">
        <v>56</v>
      </c>
      <c r="D26" s="3" t="s">
        <v>52</v>
      </c>
      <c r="E26" s="7">
        <v>0</v>
      </c>
      <c r="F26" s="7">
        <v>0</v>
      </c>
      <c r="G26" s="7">
        <v>0</v>
      </c>
      <c r="H26" s="7">
        <v>0</v>
      </c>
      <c r="I26" s="7">
        <v>0</v>
      </c>
      <c r="J26" s="7">
        <v>0</v>
      </c>
      <c r="K26" s="7">
        <v>112140</v>
      </c>
      <c r="L26" s="7">
        <v>0</v>
      </c>
      <c r="M26" s="7">
        <v>0</v>
      </c>
      <c r="N26" s="7">
        <v>0</v>
      </c>
      <c r="O26" s="7">
        <v>0</v>
      </c>
      <c r="P26" s="7">
        <v>0</v>
      </c>
      <c r="Q26" s="8">
        <f t="shared" si="0"/>
        <v>112140</v>
      </c>
      <c r="AA26" s="14"/>
      <c r="AD26" s="2"/>
    </row>
    <row r="27" spans="1:30" x14ac:dyDescent="0.3">
      <c r="A27" s="3">
        <v>20</v>
      </c>
      <c r="B27" s="3" t="s">
        <v>50</v>
      </c>
      <c r="C27" s="3" t="s">
        <v>55</v>
      </c>
      <c r="D27" s="3" t="s">
        <v>52</v>
      </c>
      <c r="E27" s="7">
        <v>0</v>
      </c>
      <c r="F27" s="7">
        <v>0</v>
      </c>
      <c r="G27" s="7">
        <v>0</v>
      </c>
      <c r="H27" s="7">
        <v>0</v>
      </c>
      <c r="I27" s="7">
        <v>0</v>
      </c>
      <c r="J27" s="7">
        <v>0</v>
      </c>
      <c r="K27" s="7">
        <v>0</v>
      </c>
      <c r="L27" s="7">
        <v>0</v>
      </c>
      <c r="M27" s="7">
        <v>0</v>
      </c>
      <c r="N27" s="7">
        <v>0</v>
      </c>
      <c r="O27" s="7">
        <v>0</v>
      </c>
      <c r="P27" s="7">
        <v>0</v>
      </c>
      <c r="Q27" s="8">
        <f t="shared" si="0"/>
        <v>0</v>
      </c>
      <c r="AA27" s="14"/>
      <c r="AD27" s="2"/>
    </row>
    <row r="28" spans="1:30" x14ac:dyDescent="0.3">
      <c r="A28" s="3">
        <v>21</v>
      </c>
      <c r="B28" s="3" t="s">
        <v>64</v>
      </c>
      <c r="C28" s="3" t="s">
        <v>55</v>
      </c>
      <c r="D28" s="3" t="s">
        <v>52</v>
      </c>
      <c r="E28" s="7">
        <v>1085667.45</v>
      </c>
      <c r="F28" s="7">
        <v>5614160.0999999996</v>
      </c>
      <c r="G28" s="7">
        <v>7233947.5500000007</v>
      </c>
      <c r="H28" s="7">
        <v>2239534.4</v>
      </c>
      <c r="I28" s="7">
        <v>6424207.0700000003</v>
      </c>
      <c r="J28" s="7">
        <v>2852401.59</v>
      </c>
      <c r="K28" s="7">
        <v>3905873.5500000003</v>
      </c>
      <c r="L28" s="7">
        <v>1770678.1099999996</v>
      </c>
      <c r="M28" s="7">
        <v>2034809.97</v>
      </c>
      <c r="N28" s="7">
        <v>4624336.13</v>
      </c>
      <c r="O28" s="7">
        <v>2635596.41</v>
      </c>
      <c r="P28" s="7">
        <v>2204953.9299999997</v>
      </c>
      <c r="Q28" s="8">
        <f t="shared" si="0"/>
        <v>42626166.259999998</v>
      </c>
      <c r="AA28" s="14"/>
      <c r="AD28" s="2"/>
    </row>
    <row r="29" spans="1:30" x14ac:dyDescent="0.3">
      <c r="A29" s="3">
        <v>22</v>
      </c>
      <c r="B29" s="3" t="s">
        <v>66</v>
      </c>
      <c r="C29" s="3" t="s">
        <v>56</v>
      </c>
      <c r="D29" s="3" t="s">
        <v>52</v>
      </c>
      <c r="E29" s="7">
        <v>0</v>
      </c>
      <c r="F29" s="7">
        <v>4243914.9700000007</v>
      </c>
      <c r="G29" s="7">
        <v>2368263.5499999998</v>
      </c>
      <c r="H29" s="7">
        <v>1311126.49</v>
      </c>
      <c r="I29" s="7">
        <v>5207580.4400000004</v>
      </c>
      <c r="J29" s="7">
        <v>2289088.6800000002</v>
      </c>
      <c r="K29" s="7">
        <v>1469840.12</v>
      </c>
      <c r="L29" s="7">
        <v>2034022.3599999999</v>
      </c>
      <c r="M29" s="7">
        <v>1450535.27</v>
      </c>
      <c r="N29" s="7">
        <v>1458277.4</v>
      </c>
      <c r="O29" s="7">
        <v>1873005.2999999998</v>
      </c>
      <c r="P29" s="7">
        <v>347512.62</v>
      </c>
      <c r="Q29" s="8">
        <f t="shared" si="0"/>
        <v>24053167.199999999</v>
      </c>
      <c r="AA29" s="14"/>
      <c r="AD29" s="2"/>
    </row>
    <row r="30" spans="1:30" x14ac:dyDescent="0.3">
      <c r="A30" s="3">
        <v>23</v>
      </c>
      <c r="B30" s="3" t="s">
        <v>70</v>
      </c>
      <c r="C30" s="3" t="s">
        <v>74</v>
      </c>
      <c r="D30" s="3" t="s">
        <v>52</v>
      </c>
      <c r="E30" s="7">
        <v>0</v>
      </c>
      <c r="F30" s="7">
        <v>2381162.7800000003</v>
      </c>
      <c r="G30" s="7">
        <v>2670101.29</v>
      </c>
      <c r="H30" s="7">
        <v>0</v>
      </c>
      <c r="I30" s="7">
        <v>2023930.1900000002</v>
      </c>
      <c r="J30" s="7">
        <v>1249970.4300000002</v>
      </c>
      <c r="K30" s="7">
        <v>1714113.09</v>
      </c>
      <c r="L30" s="7">
        <v>149413.13</v>
      </c>
      <c r="M30" s="7">
        <v>1754539.88</v>
      </c>
      <c r="N30" s="7">
        <v>859365.46</v>
      </c>
      <c r="O30" s="7">
        <v>167601.04999999999</v>
      </c>
      <c r="P30" s="7">
        <v>895434.6399999999</v>
      </c>
      <c r="Q30" s="8">
        <f t="shared" si="0"/>
        <v>13865631.940000005</v>
      </c>
      <c r="AA30" s="14"/>
      <c r="AD30" s="2"/>
    </row>
    <row r="31" spans="1:30" x14ac:dyDescent="0.3">
      <c r="A31" s="3">
        <v>24</v>
      </c>
      <c r="B31" s="3" t="s">
        <v>68</v>
      </c>
      <c r="C31" s="3" t="s">
        <v>73</v>
      </c>
      <c r="D31" s="3" t="s">
        <v>52</v>
      </c>
      <c r="E31" s="7">
        <v>0</v>
      </c>
      <c r="F31" s="7">
        <v>682173.25</v>
      </c>
      <c r="G31" s="7">
        <v>1464050.24</v>
      </c>
      <c r="H31" s="7">
        <v>0</v>
      </c>
      <c r="I31" s="7">
        <v>0</v>
      </c>
      <c r="J31" s="7">
        <v>803913.16</v>
      </c>
      <c r="K31" s="7">
        <v>661422.41</v>
      </c>
      <c r="L31" s="7">
        <v>611673.56000000006</v>
      </c>
      <c r="M31" s="7">
        <v>616656.41</v>
      </c>
      <c r="N31" s="7">
        <v>1588913.78</v>
      </c>
      <c r="O31" s="7">
        <v>0</v>
      </c>
      <c r="P31" s="7">
        <v>631880.26</v>
      </c>
      <c r="Q31" s="8">
        <f t="shared" si="0"/>
        <v>7060683.0700000012</v>
      </c>
      <c r="AA31" s="14"/>
      <c r="AD31" s="2"/>
    </row>
    <row r="32" spans="1:30" x14ac:dyDescent="0.3">
      <c r="A32" s="3">
        <v>25</v>
      </c>
      <c r="B32" s="3" t="s">
        <v>72</v>
      </c>
      <c r="C32" s="3" t="s">
        <v>75</v>
      </c>
      <c r="D32" s="3" t="s">
        <v>52</v>
      </c>
      <c r="E32" s="7">
        <v>937988.32</v>
      </c>
      <c r="F32" s="7">
        <v>0</v>
      </c>
      <c r="G32" s="7">
        <v>2018474.07</v>
      </c>
      <c r="H32" s="7">
        <v>0</v>
      </c>
      <c r="I32" s="7">
        <v>0</v>
      </c>
      <c r="J32" s="7">
        <v>1112928.3400000001</v>
      </c>
      <c r="K32" s="7">
        <v>1105380.5900000001</v>
      </c>
      <c r="L32" s="7">
        <v>1750506.9300000002</v>
      </c>
      <c r="M32" s="7">
        <v>847902.56</v>
      </c>
      <c r="N32" s="7">
        <v>581433.89</v>
      </c>
      <c r="O32" s="7">
        <v>564958.69999999995</v>
      </c>
      <c r="P32" s="7">
        <v>868835.36</v>
      </c>
      <c r="Q32" s="8">
        <f t="shared" si="0"/>
        <v>9788408.7599999998</v>
      </c>
      <c r="AA32" s="14"/>
      <c r="AD32" s="2"/>
    </row>
    <row r="33" spans="1:30" x14ac:dyDescent="0.3">
      <c r="A33" s="3">
        <v>26</v>
      </c>
      <c r="B33" s="3" t="s">
        <v>82</v>
      </c>
      <c r="C33" s="3" t="s">
        <v>55</v>
      </c>
      <c r="D33" s="3" t="s">
        <v>52</v>
      </c>
      <c r="E33" s="7">
        <v>0</v>
      </c>
      <c r="F33" s="7">
        <v>0</v>
      </c>
      <c r="G33" s="7">
        <v>0</v>
      </c>
      <c r="H33" s="7">
        <v>178079.5</v>
      </c>
      <c r="I33" s="7">
        <v>178394.13</v>
      </c>
      <c r="J33" s="7">
        <v>0</v>
      </c>
      <c r="K33" s="7">
        <v>0</v>
      </c>
      <c r="L33" s="7">
        <v>0</v>
      </c>
      <c r="M33" s="7">
        <v>0</v>
      </c>
      <c r="N33" s="7">
        <v>0</v>
      </c>
      <c r="O33" s="7">
        <v>0</v>
      </c>
      <c r="P33" s="7">
        <v>0</v>
      </c>
      <c r="Q33" s="8">
        <f t="shared" si="0"/>
        <v>356473.63</v>
      </c>
      <c r="AA33" s="14"/>
      <c r="AD33" s="2"/>
    </row>
    <row r="34" spans="1:30" x14ac:dyDescent="0.3">
      <c r="A34" s="3">
        <v>27</v>
      </c>
      <c r="B34" s="3" t="s">
        <v>29</v>
      </c>
      <c r="C34" s="3" t="s">
        <v>55</v>
      </c>
      <c r="D34" s="3" t="s">
        <v>52</v>
      </c>
      <c r="E34" s="7">
        <v>0</v>
      </c>
      <c r="F34" s="7">
        <v>0</v>
      </c>
      <c r="G34" s="7">
        <v>500</v>
      </c>
      <c r="H34" s="7">
        <v>0</v>
      </c>
      <c r="I34" s="7">
        <v>0</v>
      </c>
      <c r="J34" s="7">
        <v>0</v>
      </c>
      <c r="K34" s="7">
        <v>0</v>
      </c>
      <c r="L34" s="7">
        <v>0</v>
      </c>
      <c r="M34" s="7">
        <v>0</v>
      </c>
      <c r="N34" s="7">
        <v>0</v>
      </c>
      <c r="O34" s="7">
        <v>0</v>
      </c>
      <c r="P34" s="7">
        <v>0</v>
      </c>
      <c r="Q34" s="8">
        <f t="shared" si="0"/>
        <v>500</v>
      </c>
      <c r="AA34" s="14"/>
      <c r="AD34" s="2"/>
    </row>
    <row r="35" spans="1:30" x14ac:dyDescent="0.3">
      <c r="A35" s="3">
        <v>28</v>
      </c>
      <c r="B35" s="3" t="s">
        <v>32</v>
      </c>
      <c r="C35" s="3" t="s">
        <v>57</v>
      </c>
      <c r="D35" s="3" t="s">
        <v>52</v>
      </c>
      <c r="E35" s="7">
        <v>0</v>
      </c>
      <c r="F35" s="7">
        <v>0</v>
      </c>
      <c r="G35" s="7">
        <v>310509</v>
      </c>
      <c r="H35" s="7">
        <v>3244.5</v>
      </c>
      <c r="I35" s="7">
        <v>0</v>
      </c>
      <c r="J35" s="7">
        <v>4743</v>
      </c>
      <c r="K35" s="7">
        <v>0</v>
      </c>
      <c r="L35" s="7">
        <v>0</v>
      </c>
      <c r="M35" s="7">
        <v>132012</v>
      </c>
      <c r="N35" s="7">
        <v>29656.42</v>
      </c>
      <c r="O35" s="7">
        <v>0</v>
      </c>
      <c r="P35" s="7">
        <v>0</v>
      </c>
      <c r="Q35" s="8">
        <f t="shared" si="0"/>
        <v>480164.92</v>
      </c>
      <c r="AA35" s="14"/>
      <c r="AD35" s="2"/>
    </row>
    <row r="36" spans="1:30" x14ac:dyDescent="0.3">
      <c r="A36" s="3">
        <v>29</v>
      </c>
      <c r="B36" s="3" t="s">
        <v>32</v>
      </c>
      <c r="C36" s="3" t="s">
        <v>57</v>
      </c>
      <c r="D36" s="3" t="s">
        <v>52</v>
      </c>
      <c r="E36" s="7">
        <v>0</v>
      </c>
      <c r="F36" s="7">
        <v>0</v>
      </c>
      <c r="G36" s="7">
        <v>310509</v>
      </c>
      <c r="H36" s="7">
        <v>3244.5</v>
      </c>
      <c r="I36" s="7">
        <v>0</v>
      </c>
      <c r="J36" s="7">
        <v>4743</v>
      </c>
      <c r="K36" s="7">
        <v>0</v>
      </c>
      <c r="L36" s="7">
        <v>0</v>
      </c>
      <c r="M36" s="7">
        <v>132012</v>
      </c>
      <c r="N36" s="7">
        <v>29656.42</v>
      </c>
      <c r="O36" s="7">
        <v>0</v>
      </c>
      <c r="P36" s="7">
        <v>0</v>
      </c>
      <c r="Q36" s="8">
        <f t="shared" si="0"/>
        <v>480164.92</v>
      </c>
      <c r="AA36" s="14"/>
      <c r="AD36" s="2"/>
    </row>
    <row r="37" spans="1:30" x14ac:dyDescent="0.3">
      <c r="A37" s="3">
        <v>30</v>
      </c>
      <c r="B37" s="3" t="s">
        <v>40</v>
      </c>
      <c r="C37" s="3" t="s">
        <v>55</v>
      </c>
      <c r="D37" s="3" t="s">
        <v>52</v>
      </c>
      <c r="E37" s="7">
        <v>0</v>
      </c>
      <c r="F37" s="7">
        <v>0</v>
      </c>
      <c r="G37" s="7">
        <v>0</v>
      </c>
      <c r="H37" s="7">
        <v>0</v>
      </c>
      <c r="I37" s="7">
        <v>14655491.09</v>
      </c>
      <c r="J37" s="7">
        <v>0</v>
      </c>
      <c r="K37" s="7">
        <v>0</v>
      </c>
      <c r="L37" s="7">
        <v>0</v>
      </c>
      <c r="M37" s="7">
        <v>16576959.41</v>
      </c>
      <c r="N37" s="7">
        <v>0</v>
      </c>
      <c r="O37" s="7">
        <v>0</v>
      </c>
      <c r="P37" s="7">
        <v>0</v>
      </c>
      <c r="Q37" s="8">
        <f t="shared" si="0"/>
        <v>31232450.5</v>
      </c>
      <c r="AA37" s="14"/>
      <c r="AD37" s="2"/>
    </row>
    <row r="38" spans="1:30" x14ac:dyDescent="0.3">
      <c r="A38" s="3">
        <v>31</v>
      </c>
      <c r="B38" s="3" t="s">
        <v>41</v>
      </c>
      <c r="C38" s="3" t="s">
        <v>55</v>
      </c>
      <c r="D38" s="3" t="s">
        <v>52</v>
      </c>
      <c r="E38" s="7">
        <v>15050.47</v>
      </c>
      <c r="F38" s="7">
        <v>15136.99</v>
      </c>
      <c r="G38" s="7">
        <v>15839.67</v>
      </c>
      <c r="H38" s="7">
        <v>14250</v>
      </c>
      <c r="I38" s="7">
        <v>29899.68</v>
      </c>
      <c r="J38" s="7">
        <v>14986.61</v>
      </c>
      <c r="K38" s="7">
        <v>15010.1</v>
      </c>
      <c r="L38" s="7">
        <v>14962.04</v>
      </c>
      <c r="M38" s="7">
        <v>15517.8</v>
      </c>
      <c r="N38" s="7">
        <v>14497.48</v>
      </c>
      <c r="O38" s="7">
        <v>14583.35</v>
      </c>
      <c r="P38" s="7">
        <v>14834.13</v>
      </c>
      <c r="Q38" s="8">
        <f t="shared" si="0"/>
        <v>194568.32000000001</v>
      </c>
      <c r="AA38" s="14"/>
      <c r="AD38" s="2"/>
    </row>
    <row r="39" spans="1:30" x14ac:dyDescent="0.3">
      <c r="A39" s="3">
        <v>32</v>
      </c>
      <c r="B39" s="3" t="s">
        <v>43</v>
      </c>
      <c r="C39" s="3" t="s">
        <v>53</v>
      </c>
      <c r="D39" s="3" t="s">
        <v>52</v>
      </c>
      <c r="E39" s="7">
        <v>589381.95000000007</v>
      </c>
      <c r="F39" s="7">
        <v>162721.78</v>
      </c>
      <c r="G39" s="7">
        <v>645442.72000000009</v>
      </c>
      <c r="H39" s="7">
        <v>131065.03</v>
      </c>
      <c r="I39" s="7">
        <v>101750.89</v>
      </c>
      <c r="J39" s="7">
        <v>111764.69</v>
      </c>
      <c r="K39" s="7">
        <v>133665.03</v>
      </c>
      <c r="L39" s="7">
        <v>110469.16</v>
      </c>
      <c r="M39" s="7">
        <v>713219.39</v>
      </c>
      <c r="N39" s="7">
        <v>188937.95</v>
      </c>
      <c r="O39" s="7">
        <v>575191</v>
      </c>
      <c r="P39" s="7">
        <v>587098.66999999993</v>
      </c>
      <c r="Q39" s="8">
        <f t="shared" si="0"/>
        <v>4050708.2600000002</v>
      </c>
      <c r="AA39" s="14"/>
      <c r="AD39" s="2"/>
    </row>
    <row r="40" spans="1:30" x14ac:dyDescent="0.3">
      <c r="A40" s="3">
        <v>33</v>
      </c>
      <c r="B40" s="3" t="s">
        <v>83</v>
      </c>
      <c r="C40" s="3" t="s">
        <v>55</v>
      </c>
      <c r="D40" s="3" t="s">
        <v>52</v>
      </c>
      <c r="E40" s="7">
        <v>0</v>
      </c>
      <c r="F40" s="7">
        <v>0</v>
      </c>
      <c r="G40" s="7">
        <v>66616</v>
      </c>
      <c r="H40" s="7">
        <v>61881</v>
      </c>
      <c r="I40" s="7">
        <v>216017.99</v>
      </c>
      <c r="J40" s="7">
        <v>60128.009999999995</v>
      </c>
      <c r="K40" s="7">
        <v>39002</v>
      </c>
      <c r="L40" s="7">
        <v>19952</v>
      </c>
      <c r="M40" s="7">
        <v>0</v>
      </c>
      <c r="N40" s="7">
        <v>22043.059999999998</v>
      </c>
      <c r="O40" s="7">
        <v>36083.22</v>
      </c>
      <c r="P40" s="7">
        <v>36742.400000000001</v>
      </c>
      <c r="Q40" s="8">
        <f t="shared" si="0"/>
        <v>558465.68000000005</v>
      </c>
      <c r="AA40" s="14"/>
      <c r="AD40" s="2"/>
    </row>
    <row r="41" spans="1:30" x14ac:dyDescent="0.3">
      <c r="A41" s="3"/>
      <c r="B41" s="3"/>
      <c r="C41" s="3"/>
      <c r="D41" s="3" t="s">
        <v>52</v>
      </c>
      <c r="E41" s="7"/>
      <c r="F41" s="7"/>
      <c r="G41" s="7"/>
      <c r="H41" s="7"/>
      <c r="I41" s="7"/>
      <c r="J41" s="7"/>
      <c r="K41" s="7"/>
      <c r="L41" s="7"/>
      <c r="M41" s="7"/>
      <c r="N41" s="7">
        <v>0</v>
      </c>
      <c r="O41" s="7">
        <v>0</v>
      </c>
      <c r="P41" s="7">
        <v>0</v>
      </c>
      <c r="Q41" s="8">
        <f t="shared" si="0"/>
        <v>0</v>
      </c>
    </row>
    <row r="42" spans="1:30" s="2" customFormat="1" x14ac:dyDescent="0.3">
      <c r="A42" s="1"/>
      <c r="B42" s="1"/>
      <c r="C42" s="1"/>
      <c r="D42" s="3" t="s">
        <v>52</v>
      </c>
      <c r="E42" s="8">
        <f t="shared" ref="E42:Q42" si="1">SUM(E8:E41)</f>
        <v>33090733.109999996</v>
      </c>
      <c r="F42" s="8">
        <f t="shared" si="1"/>
        <v>45710439.090000004</v>
      </c>
      <c r="G42" s="8">
        <f t="shared" si="1"/>
        <v>25888616.719999999</v>
      </c>
      <c r="H42" s="8">
        <f t="shared" si="1"/>
        <v>72375947.480000004</v>
      </c>
      <c r="I42" s="8">
        <f t="shared" si="1"/>
        <v>36706258.730000004</v>
      </c>
      <c r="J42" s="8">
        <f t="shared" si="1"/>
        <v>17236393.450000003</v>
      </c>
      <c r="K42" s="8">
        <f t="shared" si="1"/>
        <v>91906220.780000016</v>
      </c>
      <c r="L42" s="8">
        <f t="shared" si="1"/>
        <v>22497563.999999996</v>
      </c>
      <c r="M42" s="8">
        <f t="shared" si="1"/>
        <v>149471643.39000002</v>
      </c>
      <c r="N42" s="8">
        <f t="shared" si="1"/>
        <v>37404633.74000001</v>
      </c>
      <c r="O42" s="8">
        <f t="shared" si="1"/>
        <v>85432896.029999971</v>
      </c>
      <c r="P42" s="8">
        <f t="shared" si="1"/>
        <v>44025720.699999996</v>
      </c>
      <c r="Q42" s="8">
        <f t="shared" si="1"/>
        <v>661747067.22000015</v>
      </c>
      <c r="U42" s="13"/>
      <c r="V42" s="13"/>
      <c r="W42" s="14"/>
      <c r="X42" s="14"/>
      <c r="Z42" s="4"/>
      <c r="AA42" s="14"/>
      <c r="AB42" s="13"/>
      <c r="AC42" s="13"/>
    </row>
    <row r="44" spans="1:30" x14ac:dyDescent="0.3">
      <c r="E44" s="13"/>
      <c r="F44" s="13"/>
      <c r="G44" s="13"/>
      <c r="H44" s="13"/>
      <c r="I44" s="13"/>
      <c r="J44" s="13"/>
      <c r="K44" s="13"/>
      <c r="L44" s="13"/>
      <c r="M44" s="13"/>
      <c r="N44" s="13"/>
      <c r="O44" s="13"/>
      <c r="P44" s="13"/>
      <c r="Q44" s="13"/>
    </row>
    <row r="45" spans="1:30" x14ac:dyDescent="0.3">
      <c r="E45" s="13">
        <v>17815905.281874739</v>
      </c>
      <c r="F45" s="13">
        <v>3411467.500054996</v>
      </c>
      <c r="G45" s="13">
        <v>3518757.8048961191</v>
      </c>
      <c r="H45" s="13">
        <v>3720042.6224307297</v>
      </c>
      <c r="I45" s="13">
        <v>3613748.2896240498</v>
      </c>
      <c r="J45" s="13">
        <v>3564974.7301936299</v>
      </c>
      <c r="K45" s="13">
        <v>3729092.5176965301</v>
      </c>
      <c r="L45" s="13">
        <v>3670447.7674635402</v>
      </c>
      <c r="M45" s="13">
        <v>3822447.55982984</v>
      </c>
      <c r="N45" s="13">
        <v>5371394.7943263007</v>
      </c>
      <c r="O45" s="13">
        <v>6493379.4019160606</v>
      </c>
      <c r="P45" s="13">
        <v>6384579.7942461204</v>
      </c>
      <c r="Q45" s="14"/>
    </row>
    <row r="46" spans="1:30" x14ac:dyDescent="0.3">
      <c r="E46" s="13"/>
      <c r="F46" s="13"/>
      <c r="G46" s="13"/>
      <c r="H46" s="13"/>
      <c r="I46" s="13"/>
      <c r="J46" s="13"/>
      <c r="K46" s="13"/>
      <c r="L46" s="13"/>
      <c r="M46" s="13"/>
      <c r="N46" s="13"/>
      <c r="O46" s="13"/>
      <c r="P46" s="13"/>
      <c r="Q46" s="14"/>
    </row>
    <row r="47" spans="1:30" x14ac:dyDescent="0.3">
      <c r="E47" s="13">
        <f>E24-E45</f>
        <v>0</v>
      </c>
      <c r="F47" s="13">
        <f t="shared" ref="F47:P47" si="2">F24-F45</f>
        <v>0</v>
      </c>
      <c r="G47" s="13">
        <f t="shared" si="2"/>
        <v>0</v>
      </c>
      <c r="H47" s="13">
        <f t="shared" si="2"/>
        <v>0</v>
      </c>
      <c r="I47" s="13">
        <f t="shared" si="2"/>
        <v>0</v>
      </c>
      <c r="J47" s="13">
        <f t="shared" si="2"/>
        <v>0</v>
      </c>
      <c r="K47" s="13">
        <f t="shared" si="2"/>
        <v>0</v>
      </c>
      <c r="L47" s="13">
        <f t="shared" si="2"/>
        <v>0</v>
      </c>
      <c r="M47" s="13">
        <f t="shared" si="2"/>
        <v>0</v>
      </c>
      <c r="N47" s="13">
        <f t="shared" si="2"/>
        <v>0</v>
      </c>
      <c r="O47" s="13">
        <f t="shared" si="2"/>
        <v>0</v>
      </c>
      <c r="P47" s="13">
        <f t="shared" si="2"/>
        <v>0</v>
      </c>
      <c r="Q47" s="14"/>
    </row>
    <row r="48" spans="1:30" x14ac:dyDescent="0.3">
      <c r="E48" s="13"/>
      <c r="F48" s="13"/>
      <c r="G48" s="13"/>
      <c r="H48" s="13"/>
      <c r="I48" s="13"/>
      <c r="J48" s="13"/>
      <c r="K48" s="13"/>
      <c r="L48" s="13"/>
      <c r="M48" s="13"/>
      <c r="N48" s="13"/>
      <c r="O48" s="13"/>
      <c r="P48" s="13"/>
      <c r="Q48" s="14"/>
    </row>
    <row r="49" spans="5:17" x14ac:dyDescent="0.3">
      <c r="E49" s="13"/>
      <c r="F49" s="13"/>
      <c r="G49" s="13"/>
      <c r="H49" s="13"/>
      <c r="I49" s="13"/>
      <c r="J49" s="13"/>
      <c r="K49" s="13"/>
      <c r="L49" s="13"/>
      <c r="M49" s="13"/>
      <c r="N49" s="13"/>
      <c r="O49" s="13"/>
      <c r="P49" s="13"/>
      <c r="Q49" s="14"/>
    </row>
    <row r="50" spans="5:17" x14ac:dyDescent="0.3">
      <c r="E50" s="13"/>
      <c r="F50" s="13"/>
      <c r="G50" s="13"/>
      <c r="H50" s="13"/>
      <c r="I50" s="13"/>
      <c r="J50" s="13"/>
      <c r="K50" s="13"/>
      <c r="L50" s="13"/>
      <c r="M50" s="13"/>
      <c r="N50" s="13"/>
      <c r="O50" s="13"/>
      <c r="P50" s="13"/>
      <c r="Q50" s="14"/>
    </row>
    <row r="51" spans="5:17" x14ac:dyDescent="0.3">
      <c r="E51" s="13"/>
      <c r="F51" s="13"/>
      <c r="G51" s="13"/>
      <c r="H51" s="13"/>
      <c r="I51" s="13"/>
      <c r="J51" s="13"/>
      <c r="K51" s="13"/>
      <c r="L51" s="13"/>
      <c r="M51" s="13"/>
      <c r="N51" s="13"/>
      <c r="O51" s="13"/>
      <c r="P51" s="13"/>
      <c r="Q51" s="14"/>
    </row>
    <row r="52" spans="5:17" x14ac:dyDescent="0.3">
      <c r="E52" s="13"/>
      <c r="F52" s="13"/>
      <c r="G52" s="13"/>
      <c r="H52" s="13"/>
      <c r="I52" s="13"/>
      <c r="J52" s="13"/>
      <c r="K52" s="13"/>
      <c r="L52" s="13"/>
      <c r="M52" s="13"/>
      <c r="N52" s="13"/>
      <c r="O52" s="13"/>
      <c r="P52" s="13"/>
      <c r="Q52" s="14"/>
    </row>
    <row r="53" spans="5:17" x14ac:dyDescent="0.3">
      <c r="E53" s="13"/>
      <c r="F53" s="13"/>
      <c r="G53" s="13"/>
      <c r="H53" s="13"/>
      <c r="I53" s="13"/>
      <c r="J53" s="13"/>
      <c r="K53" s="13"/>
      <c r="L53" s="13"/>
      <c r="M53" s="13"/>
      <c r="N53" s="13"/>
      <c r="O53" s="13"/>
      <c r="P53" s="13"/>
      <c r="Q53" s="14"/>
    </row>
    <row r="54" spans="5:17" x14ac:dyDescent="0.3">
      <c r="E54" s="13"/>
      <c r="F54" s="13"/>
      <c r="G54" s="13"/>
      <c r="H54" s="13"/>
      <c r="I54" s="13"/>
      <c r="J54" s="13"/>
      <c r="K54" s="13"/>
      <c r="L54" s="13"/>
      <c r="M54" s="13"/>
      <c r="N54" s="13"/>
      <c r="O54" s="13"/>
      <c r="P54" s="13"/>
      <c r="Q54" s="14"/>
    </row>
    <row r="55" spans="5:17" x14ac:dyDescent="0.3">
      <c r="E55" s="13"/>
      <c r="F55" s="13"/>
      <c r="G55" s="13"/>
      <c r="H55" s="13"/>
      <c r="I55" s="13"/>
      <c r="J55" s="13"/>
      <c r="K55" s="13"/>
      <c r="L55" s="13"/>
      <c r="M55" s="13"/>
      <c r="N55" s="13"/>
      <c r="O55" s="13"/>
      <c r="P55" s="13"/>
      <c r="Q55" s="14"/>
    </row>
    <row r="56" spans="5:17" x14ac:dyDescent="0.3">
      <c r="E56" s="13"/>
      <c r="F56" s="13"/>
      <c r="G56" s="13"/>
      <c r="H56" s="13"/>
      <c r="I56" s="13"/>
      <c r="J56" s="13"/>
      <c r="K56" s="13"/>
      <c r="L56" s="13"/>
      <c r="M56" s="13"/>
      <c r="N56" s="13"/>
      <c r="O56" s="13"/>
      <c r="P56" s="13"/>
      <c r="Q56" s="14"/>
    </row>
    <row r="57" spans="5:17" x14ac:dyDescent="0.3">
      <c r="E57" s="13"/>
      <c r="F57" s="13"/>
      <c r="G57" s="13"/>
      <c r="H57" s="13"/>
      <c r="I57" s="13"/>
      <c r="J57" s="13"/>
      <c r="K57" s="13"/>
      <c r="L57" s="13"/>
      <c r="M57" s="13"/>
      <c r="N57" s="13"/>
      <c r="O57" s="13"/>
      <c r="P57" s="13"/>
      <c r="Q57" s="14"/>
    </row>
    <row r="58" spans="5:17" x14ac:dyDescent="0.3">
      <c r="E58" s="13"/>
      <c r="F58" s="13"/>
      <c r="G58" s="13"/>
      <c r="H58" s="13"/>
      <c r="I58" s="13"/>
      <c r="J58" s="13"/>
      <c r="K58" s="13"/>
      <c r="L58" s="13"/>
      <c r="M58" s="13"/>
      <c r="N58" s="13"/>
      <c r="O58" s="13"/>
      <c r="P58" s="13"/>
      <c r="Q58" s="14"/>
    </row>
  </sheetData>
  <sortState xmlns:xlrd2="http://schemas.microsoft.com/office/spreadsheetml/2017/richdata2" ref="A8:U40">
    <sortCondition ref="B8:B40"/>
  </sortState>
  <mergeCells count="2">
    <mergeCell ref="B4:C6"/>
    <mergeCell ref="K1:P6"/>
  </mergeCells>
  <phoneticPr fontId="4" type="noConversion"/>
  <pageMargins left="0.7" right="0.7" top="0.75" bottom="0.75" header="0.3" footer="0.3"/>
  <pageSetup scale="56"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7E91-56DF-4F8F-A0EB-726411E6C039}">
  <sheetPr>
    <tabColor rgb="FF002060"/>
  </sheetPr>
  <dimension ref="A1:R36"/>
  <sheetViews>
    <sheetView topLeftCell="C1" workbookViewId="0">
      <pane ySplit="1" topLeftCell="A2" activePane="bottomLeft" state="frozen"/>
      <selection pane="bottomLeft" activeCell="G28" sqref="G2:K28"/>
    </sheetView>
  </sheetViews>
  <sheetFormatPr defaultColWidth="9.109375" defaultRowHeight="14.4" x14ac:dyDescent="0.3"/>
  <cols>
    <col min="1" max="1" width="3.44140625" style="4" bestFit="1" customWidth="1"/>
    <col min="2" max="2" width="34.109375" style="4" bestFit="1" customWidth="1"/>
    <col min="3" max="3" width="52.5546875" style="4" customWidth="1"/>
    <col min="4" max="4" width="15.33203125" style="4" bestFit="1" customWidth="1"/>
    <col min="5" max="5" width="94.33203125" style="4" bestFit="1" customWidth="1"/>
    <col min="6" max="6" width="5.5546875" style="4" bestFit="1" customWidth="1"/>
    <col min="7" max="7" width="12.88671875" style="4" bestFit="1" customWidth="1"/>
    <col min="8" max="8" width="15.5546875" style="4" bestFit="1" customWidth="1"/>
    <col min="9" max="9" width="15.44140625" style="4" bestFit="1" customWidth="1"/>
    <col min="10" max="10" width="13.88671875" style="4" bestFit="1" customWidth="1"/>
    <col min="11" max="11" width="13.88671875" style="4" customWidth="1"/>
    <col min="12" max="12" width="13.33203125" style="2" bestFit="1" customWidth="1"/>
    <col min="13" max="15" width="9.109375" style="4"/>
    <col min="16" max="16" width="65.88671875" style="4" bestFit="1" customWidth="1"/>
    <col min="17" max="17" width="15.5546875" style="12" bestFit="1" customWidth="1"/>
    <col min="18" max="18" width="9.109375" style="12"/>
    <col min="19" max="16384" width="9.109375" style="4"/>
  </cols>
  <sheetData>
    <row r="1" spans="1:18" s="2" customFormat="1" x14ac:dyDescent="0.3">
      <c r="A1" s="6" t="s">
        <v>28</v>
      </c>
      <c r="B1" s="6" t="s">
        <v>27</v>
      </c>
      <c r="C1" s="6" t="s">
        <v>26</v>
      </c>
      <c r="D1" s="6" t="s">
        <v>25</v>
      </c>
      <c r="E1" s="6" t="s">
        <v>62</v>
      </c>
      <c r="F1" s="6" t="s">
        <v>51</v>
      </c>
      <c r="G1" s="6">
        <v>2021</v>
      </c>
      <c r="H1" s="6">
        <v>2022</v>
      </c>
      <c r="I1" s="6">
        <v>2023</v>
      </c>
      <c r="J1" s="6">
        <v>2024</v>
      </c>
      <c r="K1" s="6">
        <v>2025</v>
      </c>
      <c r="L1" s="6" t="s">
        <v>46</v>
      </c>
      <c r="P1" s="2" t="s">
        <v>26</v>
      </c>
      <c r="Q1" s="11">
        <v>2022</v>
      </c>
      <c r="R1" s="11"/>
    </row>
    <row r="2" spans="1:18" s="2" customFormat="1" x14ac:dyDescent="0.3">
      <c r="A2" s="3">
        <v>1</v>
      </c>
      <c r="B2" s="3" t="s">
        <v>2</v>
      </c>
      <c r="C2" s="3" t="s">
        <v>47</v>
      </c>
      <c r="D2" s="3" t="s">
        <v>22</v>
      </c>
      <c r="E2" s="3" t="s">
        <v>53</v>
      </c>
      <c r="F2" s="3" t="s">
        <v>52</v>
      </c>
      <c r="G2" s="7">
        <v>1255.45</v>
      </c>
      <c r="H2" s="7">
        <v>6654407.3899999997</v>
      </c>
      <c r="I2" s="7">
        <v>19485427.829999998</v>
      </c>
      <c r="J2" s="7">
        <v>14936702.9</v>
      </c>
      <c r="K2" s="7">
        <f>VLOOKUP(B2,[1]Summary!$V:$W,2,FALSE)</f>
        <v>25000000</v>
      </c>
      <c r="L2" s="8">
        <f>SUM(G2:K2)</f>
        <v>66077793.57</v>
      </c>
      <c r="P2" s="2" t="s">
        <v>47</v>
      </c>
      <c r="Q2" s="11">
        <v>6654407.3899999997</v>
      </c>
      <c r="R2" s="11"/>
    </row>
    <row r="3" spans="1:18" x14ac:dyDescent="0.3">
      <c r="A3" s="3">
        <v>2</v>
      </c>
      <c r="B3" s="3" t="s">
        <v>16</v>
      </c>
      <c r="C3" s="3" t="s">
        <v>44</v>
      </c>
      <c r="D3" s="3" t="s">
        <v>22</v>
      </c>
      <c r="E3" s="3" t="s">
        <v>53</v>
      </c>
      <c r="F3" s="3" t="s">
        <v>52</v>
      </c>
      <c r="G3" s="7">
        <v>0</v>
      </c>
      <c r="H3" s="7">
        <v>8338656.0499999998</v>
      </c>
      <c r="I3" s="7">
        <v>28802809.73</v>
      </c>
      <c r="J3" s="7">
        <v>217667039</v>
      </c>
      <c r="K3" s="7">
        <f>VLOOKUP(B3,[1]Summary!$V:$W,2,FALSE)</f>
        <v>0</v>
      </c>
      <c r="L3" s="8">
        <f t="shared" ref="L3:L28" si="0">SUM(G3:K3)</f>
        <v>254808504.78</v>
      </c>
      <c r="P3" s="4" t="s">
        <v>44</v>
      </c>
      <c r="Q3" s="12">
        <v>8338656.0499999998</v>
      </c>
    </row>
    <row r="4" spans="1:18" x14ac:dyDescent="0.3">
      <c r="A4" s="3">
        <v>3</v>
      </c>
      <c r="B4" s="3" t="s">
        <v>0</v>
      </c>
      <c r="C4" s="3" t="s">
        <v>38</v>
      </c>
      <c r="D4" s="3" t="s">
        <v>20</v>
      </c>
      <c r="E4" s="3" t="s">
        <v>54</v>
      </c>
      <c r="F4" s="3" t="s">
        <v>52</v>
      </c>
      <c r="G4" s="7">
        <v>182837.69999999998</v>
      </c>
      <c r="H4" s="7">
        <v>173197.44</v>
      </c>
      <c r="I4" s="7">
        <v>181293.375</v>
      </c>
      <c r="J4" s="7">
        <v>584892.36</v>
      </c>
      <c r="K4" s="7">
        <v>602440.02</v>
      </c>
      <c r="L4" s="8">
        <f t="shared" si="0"/>
        <v>1724660.895</v>
      </c>
      <c r="P4" s="4" t="s">
        <v>38</v>
      </c>
      <c r="Q4" s="12">
        <v>173197.44</v>
      </c>
    </row>
    <row r="5" spans="1:18" x14ac:dyDescent="0.3">
      <c r="A5" s="3">
        <v>4</v>
      </c>
      <c r="B5" s="3" t="s">
        <v>0</v>
      </c>
      <c r="C5" s="3" t="s">
        <v>38</v>
      </c>
      <c r="D5" s="3" t="s">
        <v>20</v>
      </c>
      <c r="E5" s="3" t="s">
        <v>55</v>
      </c>
      <c r="F5" s="3" t="s">
        <v>52</v>
      </c>
      <c r="G5" s="7">
        <v>182837.69999999998</v>
      </c>
      <c r="H5" s="7">
        <v>173197.44</v>
      </c>
      <c r="I5" s="7">
        <v>181293.375</v>
      </c>
      <c r="J5" s="7">
        <v>584892.36</v>
      </c>
      <c r="K5" s="7">
        <v>602440.02</v>
      </c>
      <c r="L5" s="8">
        <f t="shared" si="0"/>
        <v>1724660.895</v>
      </c>
      <c r="P5" s="4" t="s">
        <v>38</v>
      </c>
      <c r="Q5" s="12">
        <v>173197.44</v>
      </c>
    </row>
    <row r="6" spans="1:18" x14ac:dyDescent="0.3">
      <c r="A6" s="3">
        <v>5</v>
      </c>
      <c r="B6" s="3" t="s">
        <v>1</v>
      </c>
      <c r="C6" s="3" t="s">
        <v>39</v>
      </c>
      <c r="D6" s="3" t="s">
        <v>20</v>
      </c>
      <c r="E6" s="3" t="s">
        <v>55</v>
      </c>
      <c r="F6" s="3" t="s">
        <v>52</v>
      </c>
      <c r="G6" s="7">
        <v>55680.82</v>
      </c>
      <c r="H6" s="7">
        <v>361573.9</v>
      </c>
      <c r="I6" s="7">
        <v>142727.12</v>
      </c>
      <c r="J6" s="7">
        <v>0</v>
      </c>
      <c r="K6" s="7">
        <f>VLOOKUP(B6,[1]Summary!$V:$W,2,FALSE)</f>
        <v>82840.3</v>
      </c>
      <c r="L6" s="8">
        <f t="shared" si="0"/>
        <v>642822.14000000013</v>
      </c>
      <c r="P6" s="4" t="s">
        <v>39</v>
      </c>
      <c r="Q6" s="12">
        <v>361573.9</v>
      </c>
    </row>
    <row r="7" spans="1:18" x14ac:dyDescent="0.3">
      <c r="A7" s="3">
        <v>6</v>
      </c>
      <c r="B7" s="3" t="s">
        <v>3</v>
      </c>
      <c r="C7" s="3" t="s">
        <v>40</v>
      </c>
      <c r="D7" s="3" t="s">
        <v>20</v>
      </c>
      <c r="E7" s="3" t="s">
        <v>55</v>
      </c>
      <c r="F7" s="3" t="s">
        <v>52</v>
      </c>
      <c r="G7" s="7">
        <v>6769764.8600000003</v>
      </c>
      <c r="H7" s="7">
        <v>8997632.9100000001</v>
      </c>
      <c r="I7" s="7">
        <v>10889671.09</v>
      </c>
      <c r="J7" s="7">
        <v>17203258</v>
      </c>
      <c r="K7" s="7">
        <f>VLOOKUP(B7,[1]Summary!$V:$W,2,FALSE)</f>
        <v>0</v>
      </c>
      <c r="L7" s="8">
        <f t="shared" si="0"/>
        <v>43860326.859999999</v>
      </c>
      <c r="P7" s="4" t="s">
        <v>40</v>
      </c>
      <c r="Q7" s="12">
        <v>8997632.9100000001</v>
      </c>
    </row>
    <row r="8" spans="1:18" x14ac:dyDescent="0.3">
      <c r="A8" s="3">
        <v>7</v>
      </c>
      <c r="B8" s="3" t="s">
        <v>4</v>
      </c>
      <c r="C8" s="3" t="s">
        <v>29</v>
      </c>
      <c r="D8" s="3" t="s">
        <v>20</v>
      </c>
      <c r="E8" s="3" t="s">
        <v>55</v>
      </c>
      <c r="F8" s="3" t="s">
        <v>52</v>
      </c>
      <c r="G8" s="7">
        <v>9325</v>
      </c>
      <c r="H8" s="7">
        <v>500</v>
      </c>
      <c r="I8" s="7">
        <v>500</v>
      </c>
      <c r="J8" s="7">
        <v>500</v>
      </c>
      <c r="K8" s="7">
        <v>500</v>
      </c>
      <c r="L8" s="8">
        <f t="shared" si="0"/>
        <v>11325</v>
      </c>
      <c r="P8" s="4" t="s">
        <v>29</v>
      </c>
      <c r="Q8" s="12">
        <v>500</v>
      </c>
    </row>
    <row r="9" spans="1:18" x14ac:dyDescent="0.3">
      <c r="A9" s="3">
        <v>8</v>
      </c>
      <c r="B9" s="3" t="s">
        <v>5</v>
      </c>
      <c r="C9" s="3" t="s">
        <v>41</v>
      </c>
      <c r="D9" s="3" t="s">
        <v>20</v>
      </c>
      <c r="E9" s="3" t="s">
        <v>55</v>
      </c>
      <c r="F9" s="3" t="s">
        <v>52</v>
      </c>
      <c r="G9" s="7">
        <v>171077.56</v>
      </c>
      <c r="H9" s="7">
        <v>369514.98</v>
      </c>
      <c r="I9" s="7">
        <v>159580.87</v>
      </c>
      <c r="J9" s="7">
        <v>44886.74</v>
      </c>
      <c r="K9" s="7">
        <f>VLOOKUP(B9,[1]Summary!$V:$W,2,FALSE)</f>
        <v>46027.13</v>
      </c>
      <c r="L9" s="8">
        <f t="shared" si="0"/>
        <v>791087.28</v>
      </c>
      <c r="P9" s="4" t="s">
        <v>41</v>
      </c>
      <c r="Q9" s="12">
        <v>369514.98</v>
      </c>
    </row>
    <row r="10" spans="1:18" x14ac:dyDescent="0.3">
      <c r="A10" s="3">
        <v>9</v>
      </c>
      <c r="B10" s="3" t="s">
        <v>10</v>
      </c>
      <c r="C10" s="3" t="s">
        <v>31</v>
      </c>
      <c r="D10" s="3" t="s">
        <v>20</v>
      </c>
      <c r="E10" s="3" t="s">
        <v>56</v>
      </c>
      <c r="F10" s="3" t="s">
        <v>52</v>
      </c>
      <c r="G10" s="7">
        <v>37425.94</v>
      </c>
      <c r="H10" s="7">
        <v>44145.3</v>
      </c>
      <c r="I10" s="7">
        <v>13264.9</v>
      </c>
      <c r="J10" s="7">
        <v>0</v>
      </c>
      <c r="K10" s="7">
        <f>VLOOKUP(B10,[1]Summary!$V:$W,2,FALSE)</f>
        <v>0</v>
      </c>
      <c r="L10" s="8">
        <f t="shared" si="0"/>
        <v>94836.14</v>
      </c>
      <c r="P10" s="4" t="s">
        <v>31</v>
      </c>
      <c r="Q10" s="12">
        <v>44145.3</v>
      </c>
    </row>
    <row r="11" spans="1:18" x14ac:dyDescent="0.3">
      <c r="A11" s="3">
        <v>10</v>
      </c>
      <c r="B11" s="3" t="s">
        <v>63</v>
      </c>
      <c r="C11" s="3" t="s">
        <v>64</v>
      </c>
      <c r="D11" s="3" t="s">
        <v>76</v>
      </c>
      <c r="E11" s="3" t="s">
        <v>55</v>
      </c>
      <c r="F11" s="3" t="s">
        <v>52</v>
      </c>
      <c r="G11" s="7">
        <v>8993901.379999999</v>
      </c>
      <c r="H11" s="7">
        <v>33704943.869999997</v>
      </c>
      <c r="I11" s="7">
        <v>29306939.179999992</v>
      </c>
      <c r="J11" s="7">
        <v>40467933.640000001</v>
      </c>
      <c r="K11" s="7">
        <f>VLOOKUP(B11,[1]Summary!$V:$W,2,FALSE)</f>
        <v>13822651.100000001</v>
      </c>
      <c r="L11" s="8">
        <f t="shared" si="0"/>
        <v>126296369.16999999</v>
      </c>
      <c r="P11" s="4" t="s">
        <v>64</v>
      </c>
      <c r="Q11" s="12">
        <v>33704943.869999997</v>
      </c>
    </row>
    <row r="12" spans="1:18" x14ac:dyDescent="0.3">
      <c r="A12" s="3">
        <v>11</v>
      </c>
      <c r="B12" s="3" t="s">
        <v>65</v>
      </c>
      <c r="C12" s="3" t="s">
        <v>66</v>
      </c>
      <c r="D12" s="3" t="s">
        <v>76</v>
      </c>
      <c r="E12" s="3" t="s">
        <v>56</v>
      </c>
      <c r="F12" s="3" t="s">
        <v>52</v>
      </c>
      <c r="G12" s="7">
        <v>4011692.58</v>
      </c>
      <c r="H12" s="7">
        <v>17548289.649999999</v>
      </c>
      <c r="I12" s="7">
        <v>16148792.780000001</v>
      </c>
      <c r="J12" s="7">
        <v>20619004.199999996</v>
      </c>
      <c r="K12" s="7">
        <f>VLOOKUP(B12,[1]Summary!$V:$W,2,FALSE)</f>
        <v>6492043.5199999996</v>
      </c>
      <c r="L12" s="8">
        <f t="shared" si="0"/>
        <v>64819822.729999989</v>
      </c>
      <c r="P12" s="4" t="s">
        <v>66</v>
      </c>
      <c r="Q12" s="12">
        <v>17548289.649999999</v>
      </c>
    </row>
    <row r="13" spans="1:18" x14ac:dyDescent="0.3">
      <c r="A13" s="3">
        <v>12</v>
      </c>
      <c r="B13" s="3" t="s">
        <v>67</v>
      </c>
      <c r="C13" s="3" t="s">
        <v>68</v>
      </c>
      <c r="D13" s="3" t="s">
        <v>76</v>
      </c>
      <c r="E13" s="3" t="s">
        <v>73</v>
      </c>
      <c r="F13" s="3" t="s">
        <v>52</v>
      </c>
      <c r="G13" s="7">
        <v>0</v>
      </c>
      <c r="H13" s="7">
        <v>4491171.9200000009</v>
      </c>
      <c r="I13" s="7">
        <v>8227534.7700000005</v>
      </c>
      <c r="J13" s="7">
        <v>8752061.1799999978</v>
      </c>
      <c r="K13" s="7">
        <f>VLOOKUP(B13,[1]Summary!$V:$W,2,FALSE)</f>
        <v>2146223.4900000002</v>
      </c>
      <c r="L13" s="8">
        <f t="shared" si="0"/>
        <v>23616991.359999999</v>
      </c>
      <c r="P13" s="4" t="s">
        <v>68</v>
      </c>
      <c r="Q13" s="12">
        <v>4491171.9200000009</v>
      </c>
    </row>
    <row r="14" spans="1:18" x14ac:dyDescent="0.3">
      <c r="A14" s="3">
        <v>13</v>
      </c>
      <c r="B14" s="3" t="s">
        <v>69</v>
      </c>
      <c r="C14" s="3" t="s">
        <v>70</v>
      </c>
      <c r="D14" s="3" t="s">
        <v>76</v>
      </c>
      <c r="E14" s="3" t="s">
        <v>74</v>
      </c>
      <c r="F14" s="3" t="s">
        <v>52</v>
      </c>
      <c r="G14" s="7">
        <v>2991876.0100000007</v>
      </c>
      <c r="H14" s="7">
        <v>9528766.3099999987</v>
      </c>
      <c r="I14" s="7">
        <v>12663295.899999999</v>
      </c>
      <c r="J14" s="7">
        <v>10640873.5</v>
      </c>
      <c r="K14" s="7">
        <f>VLOOKUP(B14,[1]Summary!$V:$W,2,FALSE)</f>
        <v>5051264.07</v>
      </c>
      <c r="L14" s="8">
        <f t="shared" si="0"/>
        <v>40876075.789999999</v>
      </c>
      <c r="P14" s="4" t="s">
        <v>70</v>
      </c>
      <c r="Q14" s="12">
        <v>9528766.3099999987</v>
      </c>
    </row>
    <row r="15" spans="1:18" x14ac:dyDescent="0.3">
      <c r="A15" s="3">
        <v>14</v>
      </c>
      <c r="B15" s="3" t="s">
        <v>71</v>
      </c>
      <c r="C15" s="3" t="s">
        <v>72</v>
      </c>
      <c r="D15" s="3" t="s">
        <v>76</v>
      </c>
      <c r="E15" s="3" t="s">
        <v>75</v>
      </c>
      <c r="F15" s="3" t="s">
        <v>52</v>
      </c>
      <c r="G15" s="7">
        <v>0</v>
      </c>
      <c r="H15" s="7">
        <v>0</v>
      </c>
      <c r="I15" s="7">
        <v>0</v>
      </c>
      <c r="J15" s="7">
        <v>10010854.040000001</v>
      </c>
      <c r="K15" s="7">
        <f>VLOOKUP(B15,[1]Summary!$V:$W,2,FALSE)</f>
        <v>2956462.39</v>
      </c>
      <c r="L15" s="8">
        <f t="shared" si="0"/>
        <v>12967316.430000002</v>
      </c>
      <c r="P15" s="4" t="s">
        <v>72</v>
      </c>
      <c r="Q15" s="12">
        <v>0</v>
      </c>
    </row>
    <row r="16" spans="1:18" x14ac:dyDescent="0.3">
      <c r="A16" s="3">
        <v>15</v>
      </c>
      <c r="B16" s="3" t="s">
        <v>11</v>
      </c>
      <c r="C16" s="3" t="s">
        <v>50</v>
      </c>
      <c r="D16" s="3" t="s">
        <v>20</v>
      </c>
      <c r="E16" s="3" t="s">
        <v>53</v>
      </c>
      <c r="F16" s="3" t="s">
        <v>52</v>
      </c>
      <c r="G16" s="7">
        <v>65353.65</v>
      </c>
      <c r="H16" s="7">
        <v>73727</v>
      </c>
      <c r="I16" s="7">
        <v>160600</v>
      </c>
      <c r="J16" s="7">
        <v>81767.72</v>
      </c>
      <c r="K16" s="7">
        <f>VLOOKUP(B16,[1]Summary!$V:$W,2,FALSE)</f>
        <v>0</v>
      </c>
      <c r="L16" s="8">
        <f t="shared" si="0"/>
        <v>381448.37</v>
      </c>
      <c r="P16" s="4" t="s">
        <v>50</v>
      </c>
      <c r="Q16" s="12">
        <v>73727</v>
      </c>
    </row>
    <row r="17" spans="1:18" x14ac:dyDescent="0.3">
      <c r="A17" s="3">
        <v>16</v>
      </c>
      <c r="B17" s="3" t="s">
        <v>14</v>
      </c>
      <c r="C17" s="3" t="s">
        <v>32</v>
      </c>
      <c r="D17" s="3" t="s">
        <v>20</v>
      </c>
      <c r="E17" s="3" t="s">
        <v>57</v>
      </c>
      <c r="F17" s="3" t="s">
        <v>52</v>
      </c>
      <c r="G17" s="7">
        <v>333518.21999999997</v>
      </c>
      <c r="H17" s="7">
        <v>708322.69</v>
      </c>
      <c r="I17" s="7">
        <v>2004322.26</v>
      </c>
      <c r="J17" s="7">
        <v>822828.57000000007</v>
      </c>
      <c r="K17" s="7">
        <f>VLOOKUP(B17,[1]Summary!$V:$W,2,FALSE)</f>
        <v>621018</v>
      </c>
      <c r="L17" s="8">
        <f t="shared" si="0"/>
        <v>4490009.74</v>
      </c>
      <c r="P17" s="4" t="s">
        <v>32</v>
      </c>
      <c r="Q17" s="12">
        <v>708322.69</v>
      </c>
    </row>
    <row r="18" spans="1:18" x14ac:dyDescent="0.3">
      <c r="A18" s="3">
        <v>17</v>
      </c>
      <c r="B18" s="3" t="s">
        <v>14</v>
      </c>
      <c r="C18" s="3" t="s">
        <v>32</v>
      </c>
      <c r="D18" s="3" t="s">
        <v>20</v>
      </c>
      <c r="E18" s="3" t="s">
        <v>55</v>
      </c>
      <c r="F18" s="3" t="s">
        <v>52</v>
      </c>
      <c r="G18" s="7">
        <v>333518.21999999997</v>
      </c>
      <c r="H18" s="7">
        <v>708322.69</v>
      </c>
      <c r="I18" s="7">
        <v>2004322.26</v>
      </c>
      <c r="J18" s="7">
        <v>822828.57000000007</v>
      </c>
      <c r="K18" s="7">
        <f>VLOOKUP(B18,[1]Summary!$V:$W,2,FALSE)</f>
        <v>621018</v>
      </c>
      <c r="L18" s="8">
        <f t="shared" si="0"/>
        <v>4490009.74</v>
      </c>
      <c r="P18" s="4" t="s">
        <v>32</v>
      </c>
      <c r="Q18" s="12">
        <v>708322.69</v>
      </c>
    </row>
    <row r="19" spans="1:18" x14ac:dyDescent="0.3">
      <c r="A19" s="3">
        <v>18</v>
      </c>
      <c r="B19" s="3" t="s">
        <v>17</v>
      </c>
      <c r="C19" s="3" t="s">
        <v>45</v>
      </c>
      <c r="D19" s="3" t="s">
        <v>20</v>
      </c>
      <c r="E19" s="3" t="s">
        <v>56</v>
      </c>
      <c r="F19" s="3" t="s">
        <v>52</v>
      </c>
      <c r="G19" s="7">
        <v>0</v>
      </c>
      <c r="H19" s="7">
        <v>39359.03</v>
      </c>
      <c r="I19" s="7">
        <v>0</v>
      </c>
      <c r="J19" s="7">
        <v>133582</v>
      </c>
      <c r="K19" s="7">
        <f>VLOOKUP(B19,[1]Summary!$V:$W,2,FALSE)</f>
        <v>137557.84</v>
      </c>
      <c r="L19" s="8">
        <f t="shared" si="0"/>
        <v>310498.87</v>
      </c>
      <c r="P19" s="4" t="s">
        <v>45</v>
      </c>
      <c r="Q19" s="12">
        <v>39359.03</v>
      </c>
    </row>
    <row r="20" spans="1:18" x14ac:dyDescent="0.3">
      <c r="A20" s="3">
        <v>19</v>
      </c>
      <c r="B20" s="3" t="s">
        <v>18</v>
      </c>
      <c r="C20" s="3" t="s">
        <v>36</v>
      </c>
      <c r="D20" s="3" t="s">
        <v>20</v>
      </c>
      <c r="E20" s="3" t="s">
        <v>56</v>
      </c>
      <c r="F20" s="3" t="s">
        <v>52</v>
      </c>
      <c r="G20" s="7">
        <v>0</v>
      </c>
      <c r="H20" s="7">
        <v>41125</v>
      </c>
      <c r="I20" s="7">
        <v>71260</v>
      </c>
      <c r="J20" s="7">
        <v>58072.46</v>
      </c>
      <c r="K20" s="7">
        <v>97635</v>
      </c>
      <c r="L20" s="8">
        <f t="shared" si="0"/>
        <v>268092.45999999996</v>
      </c>
      <c r="P20" s="4" t="s">
        <v>36</v>
      </c>
      <c r="Q20" s="12">
        <v>41125</v>
      </c>
    </row>
    <row r="21" spans="1:18" ht="28.8" x14ac:dyDescent="0.3">
      <c r="A21" s="3">
        <v>20</v>
      </c>
      <c r="B21" s="3" t="s">
        <v>19</v>
      </c>
      <c r="C21" s="5" t="s">
        <v>37</v>
      </c>
      <c r="D21" s="3" t="s">
        <v>20</v>
      </c>
      <c r="E21" s="3" t="s">
        <v>58</v>
      </c>
      <c r="F21" s="3" t="s">
        <v>52</v>
      </c>
      <c r="G21" s="7">
        <v>0</v>
      </c>
      <c r="H21" s="7">
        <v>0</v>
      </c>
      <c r="I21" s="7">
        <v>6443015.5199999996</v>
      </c>
      <c r="J21" s="7">
        <f>811187.53+7300688.47</f>
        <v>8111876</v>
      </c>
      <c r="K21" s="7">
        <f>VLOOKUP(B21,[1]Summary!$V:$W,2,FALSE)</f>
        <v>0</v>
      </c>
      <c r="L21" s="8">
        <f t="shared" si="0"/>
        <v>14554891.52</v>
      </c>
      <c r="P21" s="4" t="s">
        <v>37</v>
      </c>
      <c r="Q21" s="12">
        <v>0</v>
      </c>
    </row>
    <row r="22" spans="1:18" x14ac:dyDescent="0.3">
      <c r="A22" s="3">
        <v>21</v>
      </c>
      <c r="B22" s="3" t="s">
        <v>6</v>
      </c>
      <c r="C22" s="3" t="s">
        <v>34</v>
      </c>
      <c r="D22" s="3" t="s">
        <v>23</v>
      </c>
      <c r="E22" s="3" t="s">
        <v>59</v>
      </c>
      <c r="F22" s="3" t="s">
        <v>52</v>
      </c>
      <c r="G22" s="7">
        <v>511707.64000000007</v>
      </c>
      <c r="H22" s="7">
        <v>958752.4800000001</v>
      </c>
      <c r="I22" s="7">
        <v>1020353.930506988</v>
      </c>
      <c r="J22" s="7">
        <v>739392.10385077819</v>
      </c>
      <c r="K22" s="7">
        <f>VLOOKUP(B22,[1]Summary!$V:$W,2,FALSE)</f>
        <v>813642.55999999994</v>
      </c>
      <c r="L22" s="8">
        <f t="shared" si="0"/>
        <v>4043848.7143577663</v>
      </c>
      <c r="P22" s="4" t="s">
        <v>34</v>
      </c>
      <c r="Q22" s="12">
        <v>958752.4800000001</v>
      </c>
    </row>
    <row r="23" spans="1:18" x14ac:dyDescent="0.3">
      <c r="A23" s="3">
        <v>22</v>
      </c>
      <c r="B23" s="3" t="s">
        <v>7</v>
      </c>
      <c r="C23" s="3" t="s">
        <v>35</v>
      </c>
      <c r="D23" s="3" t="s">
        <v>23</v>
      </c>
      <c r="E23" s="3" t="s">
        <v>60</v>
      </c>
      <c r="F23" s="3" t="s">
        <v>52</v>
      </c>
      <c r="G23" s="7">
        <v>102341.53</v>
      </c>
      <c r="H23" s="7">
        <v>191750.5</v>
      </c>
      <c r="I23" s="7">
        <v>204070.79810139758</v>
      </c>
      <c r="J23" s="7">
        <v>147878.42276941356</v>
      </c>
      <c r="K23" s="7">
        <f>VLOOKUP(B23,[1]Summary!$V:$W,2,FALSE)</f>
        <v>162728.51999999999</v>
      </c>
      <c r="L23" s="8">
        <f t="shared" si="0"/>
        <v>808769.77087081119</v>
      </c>
      <c r="P23" s="4" t="s">
        <v>35</v>
      </c>
      <c r="Q23" s="12">
        <v>191750.5</v>
      </c>
    </row>
    <row r="24" spans="1:18" x14ac:dyDescent="0.3">
      <c r="A24" s="3">
        <v>23</v>
      </c>
      <c r="B24" s="3" t="s">
        <v>8</v>
      </c>
      <c r="C24" s="3" t="s">
        <v>42</v>
      </c>
      <c r="D24" s="3" t="s">
        <v>23</v>
      </c>
      <c r="E24" s="3" t="s">
        <v>53</v>
      </c>
      <c r="F24" s="3" t="s">
        <v>52</v>
      </c>
      <c r="G24" s="7">
        <v>15947463.100000001</v>
      </c>
      <c r="H24" s="7">
        <v>31945581.549999997</v>
      </c>
      <c r="I24" s="7">
        <v>28911762.392265823</v>
      </c>
      <c r="J24" s="7">
        <v>22596060.595873453</v>
      </c>
      <c r="K24" s="7">
        <f>VLOOKUP(B24,[1]Summary!$V:$W,2,FALSE)</f>
        <v>28820171.789999999</v>
      </c>
      <c r="L24" s="8">
        <f t="shared" si="0"/>
        <v>128221039.42813927</v>
      </c>
      <c r="P24" s="4" t="s">
        <v>42</v>
      </c>
      <c r="Q24" s="12">
        <v>31945581.549999997</v>
      </c>
    </row>
    <row r="25" spans="1:18" x14ac:dyDescent="0.3">
      <c r="A25" s="3">
        <v>24</v>
      </c>
      <c r="B25" s="3" t="s">
        <v>9</v>
      </c>
      <c r="C25" s="3" t="s">
        <v>30</v>
      </c>
      <c r="D25" s="3" t="s">
        <v>23</v>
      </c>
      <c r="E25" s="3" t="s">
        <v>61</v>
      </c>
      <c r="F25" s="3" t="s">
        <v>52</v>
      </c>
      <c r="G25" s="7">
        <v>9135068.9699999988</v>
      </c>
      <c r="H25" s="7">
        <v>17257544.640000001</v>
      </c>
      <c r="I25" s="7">
        <v>18366370.979125783</v>
      </c>
      <c r="J25" s="7">
        <v>13309058.019336274</v>
      </c>
      <c r="K25" s="7">
        <f>VLOOKUP(B25,[1]Summary!$V:$W,2,FALSE)</f>
        <v>14645565.84</v>
      </c>
      <c r="L25" s="8">
        <f t="shared" si="0"/>
        <v>72713608.448462054</v>
      </c>
      <c r="P25" s="4" t="s">
        <v>30</v>
      </c>
      <c r="Q25" s="12">
        <v>17257544.640000001</v>
      </c>
    </row>
    <row r="26" spans="1:18" x14ac:dyDescent="0.3">
      <c r="A26" s="3">
        <v>25</v>
      </c>
      <c r="B26" s="3" t="s">
        <v>12</v>
      </c>
      <c r="C26" s="3" t="s">
        <v>43</v>
      </c>
      <c r="D26" s="3" t="s">
        <v>24</v>
      </c>
      <c r="E26" s="3" t="s">
        <v>53</v>
      </c>
      <c r="F26" s="3" t="s">
        <v>52</v>
      </c>
      <c r="G26" s="7">
        <v>2335795.66</v>
      </c>
      <c r="H26" s="7">
        <v>4477049.5200000005</v>
      </c>
      <c r="I26" s="7">
        <v>6560310.9099999992</v>
      </c>
      <c r="J26" s="7">
        <v>4805254.42</v>
      </c>
      <c r="K26" s="7">
        <f>VLOOKUP(B26,[1]Summary!$V:$W,2,FALSE)</f>
        <v>1397546.4500000002</v>
      </c>
      <c r="L26" s="8">
        <f t="shared" si="0"/>
        <v>19575956.959999997</v>
      </c>
      <c r="P26" s="4" t="s">
        <v>43</v>
      </c>
      <c r="Q26" s="12">
        <v>4477049.5200000005</v>
      </c>
    </row>
    <row r="27" spans="1:18" x14ac:dyDescent="0.3">
      <c r="A27" s="3">
        <v>26</v>
      </c>
      <c r="B27" s="3" t="s">
        <v>15</v>
      </c>
      <c r="C27" s="3" t="s">
        <v>33</v>
      </c>
      <c r="D27" s="3" t="s">
        <v>21</v>
      </c>
      <c r="E27" s="3" t="s">
        <v>53</v>
      </c>
      <c r="F27" s="3" t="s">
        <v>52</v>
      </c>
      <c r="G27" s="7">
        <v>1135876.19</v>
      </c>
      <c r="H27" s="7">
        <v>2194451.6800000002</v>
      </c>
      <c r="I27" s="7">
        <v>5034858.53</v>
      </c>
      <c r="J27" s="7">
        <v>1430554.6502968459</v>
      </c>
      <c r="K27" s="7">
        <f>VLOOKUP(B27,[1]Summary!$V:$W,2,FALSE)</f>
        <v>990790.88</v>
      </c>
      <c r="L27" s="8">
        <f t="shared" si="0"/>
        <v>10786531.930296848</v>
      </c>
      <c r="P27" s="4" t="s">
        <v>33</v>
      </c>
      <c r="Q27" s="12">
        <v>2194451.6800000002</v>
      </c>
    </row>
    <row r="28" spans="1:18" x14ac:dyDescent="0.3">
      <c r="A28" s="3">
        <v>27</v>
      </c>
      <c r="B28" s="3" t="s">
        <v>13</v>
      </c>
      <c r="C28" s="3" t="s">
        <v>48</v>
      </c>
      <c r="D28" s="3" t="s">
        <v>49</v>
      </c>
      <c r="E28" s="3" t="s">
        <v>56</v>
      </c>
      <c r="F28" s="3" t="s">
        <v>52</v>
      </c>
      <c r="G28" s="7">
        <v>2700</v>
      </c>
      <c r="H28" s="7">
        <v>0</v>
      </c>
      <c r="I28" s="7">
        <v>0</v>
      </c>
      <c r="J28" s="7">
        <v>0</v>
      </c>
      <c r="K28" s="7">
        <f>VLOOKUP(B28,[1]Summary!$V:$W,2,FALSE)</f>
        <v>0</v>
      </c>
      <c r="L28" s="8">
        <f t="shared" si="0"/>
        <v>2700</v>
      </c>
      <c r="P28" s="4" t="s">
        <v>48</v>
      </c>
      <c r="Q28" s="12">
        <v>0</v>
      </c>
    </row>
    <row r="29" spans="1:18" s="2" customFormat="1" x14ac:dyDescent="0.3">
      <c r="A29" s="1"/>
      <c r="B29" s="1" t="s">
        <v>46</v>
      </c>
      <c r="C29" s="1"/>
      <c r="D29" s="1"/>
      <c r="E29" s="1"/>
      <c r="F29" s="3" t="s">
        <v>52</v>
      </c>
      <c r="G29" s="8">
        <f>SUM(G2:G28)</f>
        <v>53311018.179999992</v>
      </c>
      <c r="H29" s="8">
        <f>SUM(H2:H28)</f>
        <v>148981983.94000003</v>
      </c>
      <c r="I29" s="8">
        <f t="shared" ref="I29:J29" si="1">SUM(I2:I28)</f>
        <v>196984378.5</v>
      </c>
      <c r="J29" s="8">
        <f t="shared" si="1"/>
        <v>394572051.45212692</v>
      </c>
      <c r="K29" s="8">
        <f>SUM(K2:K28)</f>
        <v>105110566.92000002</v>
      </c>
      <c r="L29" s="8">
        <f>SUM(L2:L28)</f>
        <v>898959998.9921267</v>
      </c>
      <c r="Q29" s="11">
        <v>148981983.94000003</v>
      </c>
      <c r="R29" s="11"/>
    </row>
    <row r="31" spans="1:18" x14ac:dyDescent="0.3">
      <c r="G31" s="13"/>
      <c r="H31" s="13"/>
      <c r="I31" s="13"/>
      <c r="J31" s="13"/>
      <c r="K31" s="13"/>
      <c r="L31" s="14"/>
    </row>
    <row r="32" spans="1:18" x14ac:dyDescent="0.3">
      <c r="G32" s="13"/>
      <c r="H32" s="13"/>
      <c r="I32" s="13"/>
      <c r="J32" s="13"/>
      <c r="K32" s="13"/>
      <c r="L32" s="14"/>
      <c r="Q32" s="12">
        <v>148982983.93999997</v>
      </c>
    </row>
    <row r="33" spans="7:17" x14ac:dyDescent="0.3">
      <c r="G33" s="13"/>
      <c r="H33" s="13"/>
      <c r="I33" s="13"/>
      <c r="J33" s="13"/>
      <c r="K33" s="13"/>
      <c r="L33" s="14"/>
    </row>
    <row r="34" spans="7:17" x14ac:dyDescent="0.3">
      <c r="G34" s="13"/>
      <c r="H34" s="13"/>
      <c r="I34" s="13"/>
      <c r="J34" s="13"/>
      <c r="K34" s="13"/>
      <c r="L34" s="14"/>
      <c r="Q34" s="12">
        <v>-999.99999994039536</v>
      </c>
    </row>
    <row r="36" spans="7:17" x14ac:dyDescent="0.3">
      <c r="H36"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Summary2021-2025</vt:lpstr>
      <vt:lpstr>Monthly mvt2025</vt:lpstr>
      <vt:lpstr>Data</vt:lpstr>
    </vt:vector>
  </TitlesOfParts>
  <Company>GMM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Mukini</dc:creator>
  <cp:lastModifiedBy>Gerard Kamanda</cp:lastModifiedBy>
  <cp:lastPrinted>2026-01-26T05:57:03Z</cp:lastPrinted>
  <dcterms:created xsi:type="dcterms:W3CDTF">2024-07-03T05:18:26Z</dcterms:created>
  <dcterms:modified xsi:type="dcterms:W3CDTF">2026-01-26T06:00:46Z</dcterms:modified>
</cp:coreProperties>
</file>